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corecard" sheetId="1" state="visible" r:id="rId3"/>
    <sheet name="Setting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<sst xmlns="http://schemas.openxmlformats.org/spreadsheetml/2006/main" count="87" uniqueCount="80">
  <si>
    <t xml:space="preserve">Foxpedite</t>
  </si>
  <si>
    <t xml:space="preserve">Vendor Scorecard (A–F)</t>
  </si>
  <si>
    <t xml:space="preserve">One row per vendor per period. Yellow = inputs from your PO, receiving and invoice records. Rows marked EXAMPLE are illustrative.</t>
  </si>
  <si>
    <t xml:space="preserve">Foxpedite does this automatically</t>
  </si>
  <si>
    <t xml:space="preserve">This scorecard is the quarterly, by-hand version. In Foxpedite, the inputs come from the records you already create:</t>
  </si>
  <si>
    <t xml:space="preserve">✓  On time (columns C–D): counted from the receipts logged against each PO, no manual tally.</t>
  </si>
  <si>
    <t xml:space="preserve">✓  Matched clean (E–F): counted from 3-way match results: PO + receipt + invoice.</t>
  </si>
  <si>
    <t xml:space="preserve">✓  Price over agreed (G): invoice price compared with the PO price on every line.</t>
  </si>
  <si>
    <t xml:space="preserve">✓  Grades A–F update as you buy: Vendor Scorecards are on the Advanced plan.</t>
  </si>
  <si>
    <t xml:space="preserve">Try it free for 14 days: foxpedite.com/register  →</t>
  </si>
  <si>
    <t xml:space="preserve">Every Advanced feature, no credit card. Approval workflows, approve-from-email, QuickBooks Online sync and AI document scanning are on Advanced ($740/mo, 20 users incl.); Regular ($390/mo, 10 users) covers POs, budgets and 3-way match. +$39/extra user · prices as of Oct 2026.</t>
  </si>
  <si>
    <t xml:space="preserve">Period:</t>
  </si>
  <si>
    <t xml:space="preserve">Q4 2026</t>
  </si>
  <si>
    <t xml:space="preserve">▶ Foxpedite automates this: columns C–G fill themselves in Foxpedite, from the POs, receipts and invoice matches already in the system.</t>
  </si>
  <si>
    <t xml:space="preserve">Vendor</t>
  </si>
  <si>
    <t xml:space="preserve">Category</t>
  </si>
  <si>
    <t xml:space="preserve">Deliveries</t>
  </si>
  <si>
    <t xml:space="preserve">On time</t>
  </si>
  <si>
    <t xml:space="preserve">Invoices</t>
  </si>
  <si>
    <t xml:space="preserve">Matched clean</t>
  </si>
  <si>
    <t xml:space="preserve">Avg price over agreed</t>
  </si>
  <si>
    <t xml:space="preserve">Responsiveness (1–5)</t>
  </si>
  <si>
    <t xml:space="preserve">On-time score</t>
  </si>
  <si>
    <t xml:space="preserve">Accuracy score</t>
  </si>
  <si>
    <t xml:space="preserve">Price score</t>
  </si>
  <si>
    <t xml:space="preserve">Response score</t>
  </si>
  <si>
    <t xml:space="preserve">Weighted score</t>
  </si>
  <si>
    <t xml:space="preserve">Grade</t>
  </si>
  <si>
    <t xml:space="preserve">Action</t>
  </si>
  <si>
    <t xml:space="preserve">Period</t>
  </si>
  <si>
    <t xml:space="preserve">Notes</t>
  </si>
  <si>
    <t xml:space="preserve">EXAMPLE - Harbor Linen Service (fictional)</t>
  </si>
  <si>
    <t xml:space="preserve">Linen &amp; uniforms</t>
  </si>
  <si>
    <t xml:space="preserve">EXAMPLE - Redfern Produce Co. (fictional)</t>
  </si>
  <si>
    <t xml:space="preserve">Produce</t>
  </si>
  <si>
    <t xml:space="preserve">EXAMPLE - Marigold Restaurant Supply (fictional)</t>
  </si>
  <si>
    <t xml:space="preserve">Smallwares</t>
  </si>
  <si>
    <t xml:space="preserve">EXAMPLE - Tallowind Facility Services (fictional)</t>
  </si>
  <si>
    <t xml:space="preserve">HVAC / repairs</t>
  </si>
  <si>
    <t xml:space="preserve">EXAMPLE - Bluegill Office Goods (fictional)</t>
  </si>
  <si>
    <t xml:space="preserve">Office supplies</t>
  </si>
  <si>
    <t xml:space="preserve">Grade count:</t>
  </si>
  <si>
    <t xml:space="preserve">A</t>
  </si>
  <si>
    <t xml:space="preserve">B</t>
  </si>
  <si>
    <t xml:space="preserve">C</t>
  </si>
  <si>
    <t xml:space="preserve">D</t>
  </si>
  <si>
    <t xml:space="preserve">F</t>
  </si>
  <si>
    <t xml:space="preserve">Price score uses % over the agreed price: 0% → 100, 2% → 80, 5% → 50, 10% or more → 0. Change weights and cutoffs on the Settings tab.</t>
  </si>
  <si>
    <t xml:space="preserve">Stop doing this by hand</t>
  </si>
  <si>
    <t xml:space="preserve">This sheet is only as current as the last time someone filled it in. Foxpedite's vendor grading (Advanced plan) uses the deliveries, receipts and invoice matches already in the system, so the grade updates as you buy.</t>
  </si>
  <si>
    <t xml:space="preserve">Try it free for 14 days: foxpedite.com/register →  (all Advanced features, no credit card)</t>
  </si>
  <si>
    <t xml:space="preserve">foxpedite.com - Free template. Example data is illustrative.</t>
  </si>
  <si>
    <t xml:space="preserve">Vendor Scorecard - Settings</t>
  </si>
  <si>
    <t xml:space="preserve">Edit weights (must total 100%) and grade cutoffs. Scorecard tab updates automatically.</t>
  </si>
  <si>
    <t xml:space="preserve">Criterion</t>
  </si>
  <si>
    <t xml:space="preserve">Weight</t>
  </si>
  <si>
    <t xml:space="preserve">What you measure</t>
  </si>
  <si>
    <t xml:space="preserve">How it becomes a 0–100 score</t>
  </si>
  <si>
    <t xml:space="preserve">On-time delivery</t>
  </si>
  <si>
    <t xml:space="preserve">Deliveries received by the promised date ÷ total deliveries</t>
  </si>
  <si>
    <t xml:space="preserve">Score = on-time % (e.g., 92% → 92)</t>
  </si>
  <si>
    <t xml:space="preserve">Order &amp; invoice accuracy</t>
  </si>
  <si>
    <t xml:space="preserve">Invoices that matched PO + receipt with no exception ÷ total invoices</t>
  </si>
  <si>
    <t xml:space="preserve">Score = accuracy % (e.g., 88% → 88)</t>
  </si>
  <si>
    <t xml:space="preserve">Price vs agreed</t>
  </si>
  <si>
    <t xml:space="preserve">Average % billed above the agreed/contract price (0% if at or below)</t>
  </si>
  <si>
    <t xml:space="preserve">Score = 100 − 10 × variance points (2% → 80; 10%+ → 0)</t>
  </si>
  <si>
    <t xml:space="preserve">Responsiveness</t>
  </si>
  <si>
    <t xml:space="preserve">Your team's 1–5 rating: replies, fixes problems, flags delays early</t>
  </si>
  <si>
    <t xml:space="preserve">Score = (rating − 1) ÷ 4 × 100 (5 → 100; 3 → 50)</t>
  </si>
  <si>
    <t xml:space="preserve">Total (must be 100%)</t>
  </si>
  <si>
    <t xml:space="preserve">Grade cutoffs</t>
  </si>
  <si>
    <t xml:space="preserve">Minimum score</t>
  </si>
  <si>
    <t xml:space="preserve">What to do</t>
  </si>
  <si>
    <t xml:space="preserve">Replace - start sourcing</t>
  </si>
  <si>
    <t xml:space="preserve">At risk - get alternate quotes now</t>
  </si>
  <si>
    <t xml:space="preserve">Watch - improvement plan, 90-day review</t>
  </si>
  <si>
    <t xml:space="preserve">Solid - keep, share the scorecard</t>
  </si>
  <si>
    <t xml:space="preserve">Preferred - renew, consider more volume</t>
  </si>
  <si>
    <t xml:space="preserve">Keep minimum scores in ascending order (0 first). Responsiveness rating scale: 1 = never replies, 3 = replies within a few days, 5 = proactive, same-day.</t>
  </si>
</sst>
</file>

<file path=xl/styles.xml><?xml version="1.0" encoding="utf-8"?>
<styleSheet xmlns="http://schemas.openxmlformats.org/spreadsheetml/2006/main">
  <numFmts count="5">
    <numFmt numFmtId="164" formatCode="General"/>
    <numFmt numFmtId="165" formatCode="0.0%"/>
    <numFmt numFmtId="166" formatCode="0"/>
    <numFmt numFmtId="167" formatCode="General"/>
    <numFmt numFmtId="168" formatCode="0%"/>
  </numFmts>
  <fonts count="21">
    <font>
      <sz val="11"/>
      <color theme="1"/>
      <name val="Calibri"/>
      <family val="2"/>
      <charset val="1"/>
    </font>
    <font>
      <sz val="10"/>
      <name val="Arial"/>
      <family val="0"/>
    </font>
    <font>
      <sz val="10"/>
      <name val="Arial"/>
      <family val="0"/>
    </font>
    <font>
      <sz val="10"/>
      <name val="Arial"/>
      <family val="0"/>
    </font>
    <font>
      <b val="true"/>
      <sz val="14"/>
      <color rgb="FF4F46E5"/>
      <name val="Inter"/>
      <family val="0"/>
      <charset val="1"/>
    </font>
    <font>
      <b val="true"/>
      <sz val="18"/>
      <color rgb="FF111827"/>
      <name val="Inter"/>
      <family val="0"/>
      <charset val="1"/>
    </font>
    <font>
      <sz val="10"/>
      <color rgb="FF374151"/>
      <name val="Inter"/>
      <family val="0"/>
      <charset val="1"/>
    </font>
    <font>
      <b val="true"/>
      <sz val="13"/>
      <color rgb="FFFFFFFF"/>
      <name val="Inter"/>
      <family val="0"/>
      <charset val="1"/>
    </font>
    <font>
      <i val="true"/>
      <sz val="9.5"/>
      <color rgb="FF374151"/>
      <name val="Inter"/>
      <family val="0"/>
      <charset val="1"/>
    </font>
    <font>
      <sz val="10"/>
      <color rgb="FF111827"/>
      <name val="Inter"/>
      <family val="0"/>
      <charset val="1"/>
    </font>
    <font>
      <b val="true"/>
      <u val="single"/>
      <sz val="11"/>
      <color rgb="FF4F46E5"/>
      <name val="Inter"/>
      <family val="0"/>
      <charset val="1"/>
    </font>
    <font>
      <sz val="8"/>
      <color rgb="FF4B5563"/>
      <name val="Inter"/>
      <family val="0"/>
      <charset val="1"/>
    </font>
    <font>
      <b val="true"/>
      <sz val="10"/>
      <color rgb="FF111827"/>
      <name val="Inter"/>
      <family val="0"/>
      <charset val="1"/>
    </font>
    <font>
      <i val="true"/>
      <sz val="9.5"/>
      <color rgb="FF4F46E5"/>
      <name val="Inter"/>
      <family val="0"/>
      <charset val="1"/>
    </font>
    <font>
      <b val="true"/>
      <sz val="11"/>
      <color rgb="FFFFFFFF"/>
      <name val="Inter"/>
      <family val="0"/>
      <charset val="1"/>
    </font>
    <font>
      <b val="true"/>
      <sz val="11"/>
      <color rgb="FF4F46E5"/>
      <name val="Inter"/>
      <family val="0"/>
      <charset val="1"/>
    </font>
    <font>
      <b val="true"/>
      <sz val="13"/>
      <color rgb="FF111827"/>
      <name val="Inter"/>
      <family val="0"/>
      <charset val="1"/>
    </font>
    <font>
      <sz val="8"/>
      <color rgb="FF6B7280"/>
      <name val="Inter"/>
      <family val="0"/>
      <charset val="1"/>
    </font>
    <font>
      <b val="true"/>
      <sz val="12"/>
      <color rgb="FFFFFFFF"/>
      <name val="Inter"/>
      <family val="0"/>
      <charset val="1"/>
    </font>
    <font>
      <sz val="10"/>
      <color rgb="FFFFFFFF"/>
      <name val="Inter"/>
      <family val="0"/>
      <charset val="1"/>
    </font>
    <font>
      <b val="true"/>
      <u val="single"/>
      <sz val="10"/>
      <color rgb="FFFFFFFF"/>
      <name val="Inter"/>
      <family val="0"/>
      <charset val="1"/>
    </font>
  </fonts>
  <fills count="5">
    <fill>
      <patternFill patternType="none"/>
    </fill>
    <fill>
      <patternFill patternType="gray125"/>
    </fill>
    <fill>
      <patternFill patternType="solid">
        <fgColor rgb="FF4F46E5"/>
        <bgColor rgb="FF4B5563"/>
      </patternFill>
    </fill>
    <fill>
      <patternFill patternType="solid">
        <fgColor rgb="FFEEF2FF"/>
        <bgColor rgb="FFECFDF5"/>
      </patternFill>
    </fill>
    <fill>
      <patternFill patternType="solid">
        <fgColor rgb="FFFEF3C7"/>
        <bgColor rgb="FFECFDF5"/>
      </patternFill>
    </fill>
  </fills>
  <borders count="5">
    <border diagonalUp="false" diagonalDown="false">
      <left/>
      <right/>
      <top/>
      <bottom/>
      <diagonal/>
    </border>
    <border diagonalUp="false" diagonalDown="false">
      <left style="medium">
        <color rgb="FF4F46E5"/>
      </left>
      <right style="medium">
        <color rgb="FF4F46E5"/>
      </right>
      <top style="medium">
        <color rgb="FF4F46E5"/>
      </top>
      <bottom/>
      <diagonal/>
    </border>
    <border diagonalUp="false" diagonalDown="false">
      <left style="medium">
        <color rgb="FF4F46E5"/>
      </left>
      <right style="medium">
        <color rgb="FF4F46E5"/>
      </right>
      <top/>
      <bottom/>
      <diagonal/>
    </border>
    <border diagonalUp="false" diagonalDown="false">
      <left style="medium">
        <color rgb="FF4F46E5"/>
      </left>
      <right style="medium">
        <color rgb="FF4F46E5"/>
      </right>
      <top/>
      <bottom style="medium">
        <color rgb="FF4F46E5"/>
      </bottom>
      <diagonal/>
    </border>
    <border diagonalUp="false" diagonalDown="false">
      <left style="thin">
        <color rgb="FFE5E7EB"/>
      </left>
      <right style="thin">
        <color rgb="FFE5E7EB"/>
      </right>
      <top style="thin">
        <color rgb="FFE5E7EB"/>
      </top>
      <bottom style="thin">
        <color rgb="FFE5E7E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center" textRotation="0" wrapText="true" indent="1" shrinkToFit="false"/>
      <protection locked="true" hidden="false"/>
    </xf>
    <xf numFmtId="164" fontId="8" fillId="3" borderId="2" xfId="0" applyFont="true" applyBorder="true" applyAlignment="true" applyProtection="false">
      <alignment horizontal="general" vertical="center" textRotation="0" wrapText="true" indent="1" shrinkToFit="false"/>
      <protection locked="true" hidden="false"/>
    </xf>
    <xf numFmtId="164" fontId="9" fillId="3" borderId="2" xfId="0" applyFont="true" applyBorder="true" applyAlignment="true" applyProtection="false">
      <alignment horizontal="general" vertical="center" textRotation="0" wrapText="true" indent="1" shrinkToFit="false"/>
      <protection locked="true" hidden="false"/>
    </xf>
    <xf numFmtId="164" fontId="10" fillId="3" borderId="2" xfId="0" applyFont="true" applyBorder="true" applyAlignment="true" applyProtection="false">
      <alignment horizontal="general" vertical="center" textRotation="0" wrapText="true" indent="1" shrinkToFit="false"/>
      <protection locked="true" hidden="false"/>
    </xf>
    <xf numFmtId="164" fontId="11" fillId="3" borderId="3" xfId="0" applyFont="true" applyBorder="true" applyAlignment="true" applyProtection="false">
      <alignment horizontal="general" vertical="center" textRotation="0" wrapText="true" indent="1"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true" applyAlignment="true" applyProtection="false">
      <alignment horizontal="general" vertical="top" textRotation="0" wrapText="true" indent="0" shrinkToFit="false"/>
      <protection locked="true" hidden="false"/>
    </xf>
    <xf numFmtId="164" fontId="14" fillId="2" borderId="4" xfId="0" applyFont="true" applyBorder="true" applyAlignment="true" applyProtection="false">
      <alignment horizontal="center" vertical="center" textRotation="0" wrapText="true" indent="0" shrinkToFit="false"/>
      <protection locked="true" hidden="false"/>
    </xf>
    <xf numFmtId="164" fontId="9" fillId="4" borderId="4" xfId="0" applyFont="true" applyBorder="true" applyAlignment="false" applyProtection="false">
      <alignment horizontal="general" vertical="bottom" textRotation="0" wrapText="false" indent="0" shrinkToFit="false"/>
      <protection locked="true" hidden="false"/>
    </xf>
    <xf numFmtId="165" fontId="9" fillId="4" borderId="4" xfId="0" applyFont="true" applyBorder="true" applyAlignment="false" applyProtection="false">
      <alignment horizontal="general" vertical="bottom" textRotation="0" wrapText="false" indent="0" shrinkToFit="false"/>
      <protection locked="true" hidden="false"/>
    </xf>
    <xf numFmtId="166" fontId="9" fillId="0" borderId="4" xfId="0" applyFont="true" applyBorder="true" applyAlignment="true" applyProtection="false">
      <alignment horizontal="center" vertical="center" textRotation="0" wrapText="true" indent="0" shrinkToFit="false"/>
      <protection locked="true" hidden="false"/>
    </xf>
    <xf numFmtId="166" fontId="15" fillId="0" borderId="4" xfId="0" applyFont="true" applyBorder="true" applyAlignment="true" applyProtection="false">
      <alignment horizontal="center" vertical="center" textRotation="0" wrapText="true" indent="0" shrinkToFit="false"/>
      <protection locked="true" hidden="false"/>
    </xf>
    <xf numFmtId="164" fontId="16" fillId="0" borderId="4" xfId="0" applyFont="true" applyBorder="true" applyAlignment="true" applyProtection="false">
      <alignment horizontal="center" vertical="center" textRotation="0" wrapText="true" indent="0" shrinkToFit="false"/>
      <protection locked="true" hidden="false"/>
    </xf>
    <xf numFmtId="164" fontId="9" fillId="0" borderId="4" xfId="0" applyFont="true" applyBorder="true" applyAlignment="true" applyProtection="false">
      <alignment horizontal="general" vertical="top" textRotation="0" wrapText="true" indent="0" shrinkToFit="false"/>
      <protection locked="true" hidden="false"/>
    </xf>
    <xf numFmtId="164" fontId="9" fillId="0" borderId="4" xfId="0" applyFont="true" applyBorder="true" applyAlignment="false" applyProtection="false">
      <alignment horizontal="general" vertical="bottom" textRotation="0" wrapText="false" indent="0" shrinkToFit="false"/>
      <protection locked="true" hidden="false"/>
    </xf>
    <xf numFmtId="167" fontId="15"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2" borderId="0" xfId="0" applyFont="true" applyBorder="true" applyAlignment="false" applyProtection="false">
      <alignment horizontal="general" vertical="bottom" textRotation="0" wrapText="false" indent="0" shrinkToFit="false"/>
      <protection locked="true" hidden="false"/>
    </xf>
    <xf numFmtId="164" fontId="19" fillId="2" borderId="0" xfId="0" applyFont="true" applyBorder="true" applyAlignment="true" applyProtection="false">
      <alignment horizontal="general" vertical="top" textRotation="0" wrapText="true" indent="0" shrinkToFit="false"/>
      <protection locked="true" hidden="false"/>
    </xf>
    <xf numFmtId="164" fontId="20" fillId="2" borderId="0"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true" applyAlignment="false" applyProtection="false">
      <alignment horizontal="general" vertical="bottom" textRotation="0" wrapText="false" indent="0" shrinkToFit="false"/>
      <protection locked="true" hidden="false"/>
    </xf>
    <xf numFmtId="164" fontId="12" fillId="0" borderId="4" xfId="0" applyFont="true" applyBorder="true" applyAlignment="true" applyProtection="false">
      <alignment horizontal="general" vertical="top" textRotation="0" wrapText="true" indent="0" shrinkToFit="false"/>
      <protection locked="true" hidden="false"/>
    </xf>
    <xf numFmtId="168" fontId="9" fillId="4" borderId="4" xfId="0" applyFont="true" applyBorder="true" applyAlignment="true" applyProtection="false">
      <alignment horizontal="general" vertical="top" textRotation="0" wrapText="true" indent="0" shrinkToFit="false"/>
      <protection locked="true" hidden="false"/>
    </xf>
    <xf numFmtId="168" fontId="15" fillId="0" borderId="0" xfId="0" applyFont="true" applyBorder="false" applyAlignment="false" applyProtection="false">
      <alignment horizontal="general" vertical="bottom" textRotation="0" wrapText="false" indent="0" shrinkToFit="false"/>
      <protection locked="true" hidden="false"/>
    </xf>
    <xf numFmtId="164" fontId="12" fillId="0" borderId="4"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D1FAE5"/>
        </patternFill>
      </fill>
    </dxf>
    <dxf>
      <fill>
        <patternFill>
          <bgColor rgb="FFECFDF5"/>
        </patternFill>
      </fill>
    </dxf>
    <dxf>
      <fill>
        <patternFill>
          <bgColor rgb="FFFEF3C7"/>
        </patternFill>
      </fill>
    </dxf>
    <dxf>
      <fill>
        <patternFill>
          <bgColor rgb="FFFDE68A"/>
        </patternFill>
      </fill>
    </dxf>
    <dxf>
      <fill>
        <patternFill>
          <bgColor rgb="FFF59E0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EF3C7"/>
      <rgbColor rgb="FFECFDF5"/>
      <rgbColor rgb="FF660066"/>
      <rgbColor rgb="FFFF8080"/>
      <rgbColor rgb="FF0066CC"/>
      <rgbColor rgb="FFE5E7EB"/>
      <rgbColor rgb="FF000080"/>
      <rgbColor rgb="FFFF00FF"/>
      <rgbColor rgb="FFFFFF00"/>
      <rgbColor rgb="FF00FFFF"/>
      <rgbColor rgb="FF800080"/>
      <rgbColor rgb="FF800000"/>
      <rgbColor rgb="FF008080"/>
      <rgbColor rgb="FF0000FF"/>
      <rgbColor rgb="FF00CCFF"/>
      <rgbColor rgb="FFEEF2FF"/>
      <rgbColor rgb="FFD1FAE5"/>
      <rgbColor rgb="FFFDE68A"/>
      <rgbColor rgb="FF99CCFF"/>
      <rgbColor rgb="FFFF99CC"/>
      <rgbColor rgb="FFCC99FF"/>
      <rgbColor rgb="FFFFCC99"/>
      <rgbColor rgb="FF4F46E5"/>
      <rgbColor rgb="FF33CCCC"/>
      <rgbColor rgb="FF99CC00"/>
      <rgbColor rgb="FFFFCC00"/>
      <rgbColor rgb="FFF59E0B"/>
      <rgbColor rgb="FFFF6600"/>
      <rgbColor rgb="FF6B7280"/>
      <rgbColor rgb="FF969696"/>
      <rgbColor rgb="FF003366"/>
      <rgbColor rgb="FF339966"/>
      <rgbColor rgb="FF111827"/>
      <rgbColor rgb="FF333300"/>
      <rgbColor rgb="FF993300"/>
      <rgbColor rgb="FF993366"/>
      <rgbColor rgb="FF4B5563"/>
      <rgbColor rgb="FF37415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437760</xdr:colOff>
      <xdr:row>1</xdr:row>
      <xdr:rowOff>190080</xdr:rowOff>
    </xdr:to>
    <xdr:pic>
      <xdr:nvPicPr>
        <xdr:cNvPr id="0" name="Image 1" descr="Picture"/>
        <xdr:cNvPicPr/>
      </xdr:nvPicPr>
      <xdr:blipFill>
        <a:blip r:embed="rId1"/>
        <a:stretch/>
      </xdr:blipFill>
      <xdr:spPr>
        <a:xfrm>
          <a:off x="0" y="0"/>
          <a:ext cx="437760" cy="437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437760</xdr:colOff>
      <xdr:row>1</xdr:row>
      <xdr:rowOff>190080</xdr:rowOff>
    </xdr:to>
    <xdr:pic>
      <xdr:nvPicPr>
        <xdr:cNvPr id="1" name="Image 1" descr="Picture"/>
        <xdr:cNvPicPr/>
      </xdr:nvPicPr>
      <xdr:blipFill>
        <a:blip r:embed="rId1"/>
        <a:stretch/>
      </xdr:blipFill>
      <xdr:spPr>
        <a:xfrm>
          <a:off x="0" y="0"/>
          <a:ext cx="437760" cy="4377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foxpedite.com/register?utm_source=website&amp;utm_medium=organic&amp;utm_campaign=fx-202701-vendor-management-grade-&amp;utm_content=foxpedite-com-templates-template-lead-magnet-w12-w12-lm" TargetMode="External"/><Relationship Id="rId2" Type="http://schemas.openxmlformats.org/officeDocument/2006/relationships/hyperlink" Target="https://www.foxpedite.com/register?utm_source=website&amp;utm_medium=organic&amp;utm_campaign=fx-202701-vendor-management-grade-&amp;utm_content=foxpedite-com-templates-template-lead-magnet-w12-w12-l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6" topLeftCell="B17" activePane="bottomRight" state="frozen"/>
      <selection pane="topLeft" activeCell="A1" activeCellId="0" sqref="A1"/>
      <selection pane="topRight" activeCell="B1" activeCellId="0" sqref="B1"/>
      <selection pane="bottomLeft" activeCell="A17" activeCellId="0" sqref="A1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6"/>
    <col collapsed="false" customWidth="true" hidden="false" outlineLevel="0" max="3" min="3" style="0" width="11"/>
    <col collapsed="false" customWidth="true" hidden="false" outlineLevel="0" max="4" min="4" style="0" width="9"/>
    <col collapsed="false" customWidth="true" hidden="false" outlineLevel="0" max="6" min="5" style="0" width="10"/>
    <col collapsed="false" customWidth="true" hidden="false" outlineLevel="0" max="7" min="7" style="0" width="12"/>
    <col collapsed="false" customWidth="true" hidden="false" outlineLevel="0" max="8" min="8" style="0" width="13"/>
    <col collapsed="false" customWidth="true" hidden="false" outlineLevel="0" max="10" min="9" style="0" width="10"/>
    <col collapsed="false" customWidth="true" hidden="false" outlineLevel="0" max="11" min="11" style="0" width="9"/>
    <col collapsed="false" customWidth="true" hidden="false" outlineLevel="0" max="12" min="12" style="0" width="10"/>
    <col collapsed="false" customWidth="true" hidden="false" outlineLevel="0" max="13" min="13" style="0" width="11"/>
    <col collapsed="false" customWidth="true" hidden="false" outlineLevel="0" max="14" min="14" style="0" width="8"/>
    <col collapsed="false" customWidth="true" hidden="false" outlineLevel="0" max="15" min="15" style="0" width="36"/>
    <col collapsed="false" customWidth="true" hidden="false" outlineLevel="0" max="16" min="16" style="0" width="11"/>
    <col collapsed="false" customWidth="true" hidden="false" outlineLevel="0" max="17" min="17" style="0" width="28"/>
  </cols>
  <sheetData>
    <row r="1" customFormat="false" ht="19.5" hidden="false" customHeight="true" outlineLevel="0" collapsed="false">
      <c r="B1" s="1" t="s">
        <v>0</v>
      </c>
    </row>
    <row r="2" customFormat="false" ht="19.5" hidden="false" customHeight="true" outlineLevel="0" collapsed="false">
      <c r="B2" s="2" t="s">
        <v>1</v>
      </c>
    </row>
    <row r="3" customFormat="false" ht="15" hidden="false" customHeight="false" outlineLevel="0" collapsed="false">
      <c r="B3" s="3" t="s">
        <v>2</v>
      </c>
    </row>
    <row r="4" customFormat="false" ht="3.75" hidden="false" customHeight="true" outlineLevel="0" collapsed="false">
      <c r="A4" s="4"/>
      <c r="B4" s="4"/>
      <c r="C4" s="4"/>
      <c r="D4" s="4"/>
      <c r="E4" s="4"/>
      <c r="F4" s="4"/>
      <c r="G4" s="4"/>
      <c r="H4" s="4"/>
      <c r="I4" s="4"/>
      <c r="J4" s="4"/>
      <c r="K4" s="4"/>
      <c r="L4" s="4"/>
      <c r="M4" s="4"/>
      <c r="N4" s="4"/>
      <c r="O4" s="4"/>
      <c r="P4" s="4"/>
      <c r="Q4" s="4"/>
    </row>
    <row r="5" customFormat="false" ht="24" hidden="false" customHeight="true" outlineLevel="0" collapsed="false">
      <c r="A5" s="5" t="s">
        <v>3</v>
      </c>
      <c r="B5" s="5"/>
      <c r="C5" s="5"/>
      <c r="D5" s="5"/>
      <c r="E5" s="5"/>
      <c r="F5" s="5"/>
      <c r="G5" s="5"/>
      <c r="H5" s="5"/>
      <c r="I5" s="5"/>
      <c r="J5" s="5"/>
      <c r="K5" s="5"/>
      <c r="L5" s="5"/>
      <c r="M5" s="5"/>
      <c r="N5" s="5"/>
      <c r="O5" s="5"/>
    </row>
    <row r="6" customFormat="false" ht="15.75" hidden="false" customHeight="true" outlineLevel="0" collapsed="false">
      <c r="A6" s="6" t="s">
        <v>4</v>
      </c>
      <c r="B6" s="6"/>
      <c r="C6" s="6"/>
      <c r="D6" s="6"/>
      <c r="E6" s="6"/>
      <c r="F6" s="6"/>
      <c r="G6" s="6"/>
      <c r="H6" s="6"/>
      <c r="I6" s="6"/>
      <c r="J6" s="6"/>
      <c r="K6" s="6"/>
      <c r="L6" s="6"/>
      <c r="M6" s="6"/>
      <c r="N6" s="6"/>
      <c r="O6" s="6"/>
    </row>
    <row r="7" customFormat="false" ht="18" hidden="false" customHeight="true" outlineLevel="0" collapsed="false">
      <c r="A7" s="7" t="s">
        <v>5</v>
      </c>
      <c r="B7" s="7"/>
      <c r="C7" s="7"/>
      <c r="D7" s="7"/>
      <c r="E7" s="7"/>
      <c r="F7" s="7"/>
      <c r="G7" s="7"/>
      <c r="H7" s="7"/>
      <c r="I7" s="7"/>
      <c r="J7" s="7"/>
      <c r="K7" s="7"/>
      <c r="L7" s="7"/>
      <c r="M7" s="7"/>
      <c r="N7" s="7"/>
      <c r="O7" s="7"/>
    </row>
    <row r="8" customFormat="false" ht="18" hidden="false" customHeight="true" outlineLevel="0" collapsed="false">
      <c r="A8" s="7" t="s">
        <v>6</v>
      </c>
      <c r="B8" s="7"/>
      <c r="C8" s="7"/>
      <c r="D8" s="7"/>
      <c r="E8" s="7"/>
      <c r="F8" s="7"/>
      <c r="G8" s="7"/>
      <c r="H8" s="7"/>
      <c r="I8" s="7"/>
      <c r="J8" s="7"/>
      <c r="K8" s="7"/>
      <c r="L8" s="7"/>
      <c r="M8" s="7"/>
      <c r="N8" s="7"/>
      <c r="O8" s="7"/>
    </row>
    <row r="9" customFormat="false" ht="18" hidden="false" customHeight="true" outlineLevel="0" collapsed="false">
      <c r="A9" s="7" t="s">
        <v>7</v>
      </c>
      <c r="B9" s="7"/>
      <c r="C9" s="7"/>
      <c r="D9" s="7"/>
      <c r="E9" s="7"/>
      <c r="F9" s="7"/>
      <c r="G9" s="7"/>
      <c r="H9" s="7"/>
      <c r="I9" s="7"/>
      <c r="J9" s="7"/>
      <c r="K9" s="7"/>
      <c r="L9" s="7"/>
      <c r="M9" s="7"/>
      <c r="N9" s="7"/>
      <c r="O9" s="7"/>
    </row>
    <row r="10" customFormat="false" ht="18" hidden="false" customHeight="true" outlineLevel="0" collapsed="false">
      <c r="A10" s="7" t="s">
        <v>8</v>
      </c>
      <c r="B10" s="7"/>
      <c r="C10" s="7"/>
      <c r="D10" s="7"/>
      <c r="E10" s="7"/>
      <c r="F10" s="7"/>
      <c r="G10" s="7"/>
      <c r="H10" s="7"/>
      <c r="I10" s="7"/>
      <c r="J10" s="7"/>
      <c r="K10" s="7"/>
      <c r="L10" s="7"/>
      <c r="M10" s="7"/>
      <c r="N10" s="7"/>
      <c r="O10" s="7"/>
    </row>
    <row r="11" customFormat="false" ht="19.5" hidden="false" customHeight="true" outlineLevel="0" collapsed="false">
      <c r="A11" s="8" t="s">
        <v>9</v>
      </c>
      <c r="B11" s="8"/>
      <c r="C11" s="8"/>
      <c r="D11" s="8"/>
      <c r="E11" s="8"/>
      <c r="F11" s="8"/>
      <c r="G11" s="8"/>
      <c r="H11" s="8"/>
      <c r="I11" s="8"/>
      <c r="J11" s="8"/>
      <c r="K11" s="8"/>
      <c r="L11" s="8"/>
      <c r="M11" s="8"/>
      <c r="N11" s="8"/>
      <c r="O11" s="8"/>
    </row>
    <row r="12" customFormat="false" ht="25.5" hidden="false" customHeight="true" outlineLevel="0" collapsed="false">
      <c r="A12" s="9" t="s">
        <v>10</v>
      </c>
      <c r="B12" s="9"/>
      <c r="C12" s="9"/>
      <c r="D12" s="9"/>
      <c r="E12" s="9"/>
      <c r="F12" s="9"/>
      <c r="G12" s="9"/>
      <c r="H12" s="9"/>
      <c r="I12" s="9"/>
      <c r="J12" s="9"/>
      <c r="K12" s="9"/>
      <c r="L12" s="9"/>
      <c r="M12" s="9"/>
      <c r="N12" s="9"/>
      <c r="O12" s="9"/>
    </row>
    <row r="15" customFormat="false" ht="15" hidden="false" customHeight="true" outlineLevel="0" collapsed="false">
      <c r="A15" s="10" t="s">
        <v>11</v>
      </c>
      <c r="B15" s="11" t="s">
        <v>12</v>
      </c>
      <c r="C15" s="12" t="s">
        <v>13</v>
      </c>
      <c r="D15" s="12"/>
      <c r="E15" s="12"/>
      <c r="F15" s="12"/>
      <c r="G15" s="12"/>
      <c r="H15" s="12"/>
      <c r="I15" s="12"/>
      <c r="J15" s="12"/>
      <c r="K15" s="12"/>
      <c r="L15" s="12"/>
      <c r="M15" s="12"/>
      <c r="N15" s="12"/>
      <c r="O15" s="12"/>
    </row>
    <row r="16" customFormat="false" ht="36" hidden="false" customHeight="true" outlineLevel="0" collapsed="false">
      <c r="A16" s="13" t="s">
        <v>14</v>
      </c>
      <c r="B16" s="13" t="s">
        <v>15</v>
      </c>
      <c r="C16" s="13" t="s">
        <v>16</v>
      </c>
      <c r="D16" s="13" t="s">
        <v>17</v>
      </c>
      <c r="E16" s="13" t="s">
        <v>18</v>
      </c>
      <c r="F16" s="13" t="s">
        <v>19</v>
      </c>
      <c r="G16" s="13" t="s">
        <v>20</v>
      </c>
      <c r="H16" s="13" t="s">
        <v>21</v>
      </c>
      <c r="I16" s="13" t="s">
        <v>22</v>
      </c>
      <c r="J16" s="13" t="s">
        <v>23</v>
      </c>
      <c r="K16" s="13" t="s">
        <v>24</v>
      </c>
      <c r="L16" s="13" t="s">
        <v>25</v>
      </c>
      <c r="M16" s="13" t="s">
        <v>26</v>
      </c>
      <c r="N16" s="13" t="s">
        <v>27</v>
      </c>
      <c r="O16" s="13" t="s">
        <v>28</v>
      </c>
      <c r="P16" s="13" t="s">
        <v>29</v>
      </c>
      <c r="Q16" s="13" t="s">
        <v>30</v>
      </c>
    </row>
    <row r="17" customFormat="false" ht="25.35" hidden="false" customHeight="false" outlineLevel="0" collapsed="false">
      <c r="A17" s="14" t="s">
        <v>31</v>
      </c>
      <c r="B17" s="14" t="s">
        <v>32</v>
      </c>
      <c r="C17" s="14" t="n">
        <v>48</v>
      </c>
      <c r="D17" s="14" t="n">
        <v>47</v>
      </c>
      <c r="E17" s="14" t="n">
        <v>40</v>
      </c>
      <c r="F17" s="14" t="n">
        <v>37</v>
      </c>
      <c r="G17" s="15" t="n">
        <v>0</v>
      </c>
      <c r="H17" s="14" t="n">
        <v>5</v>
      </c>
      <c r="I17" s="16" t="n">
        <f aca="false">IF(OR(A17="",N(C17)=0),"",MIN(100,D17/C17*100))</f>
        <v>97.9166666666667</v>
      </c>
      <c r="J17" s="16" t="n">
        <f aca="false">IF(OR(A17="",N(E17)=0),"",MIN(100,F17/E17*100))</f>
        <v>92.5</v>
      </c>
      <c r="K17" s="16" t="n">
        <f aca="false">IF(OR(A17="",G17=""),"",MAX(0,100-MAX(0,G17)*1000))</f>
        <v>100</v>
      </c>
      <c r="L17" s="16" t="n">
        <f aca="false">IF(OR(A17="",H17=""),"",(H17-1)/4*100)</f>
        <v>100</v>
      </c>
      <c r="M17" s="17" t="n">
        <f aca="false">IF(COUNT(I17:L17)&lt;4,"",ROUND(I17*Settings!$B$7+J17*Settings!$B$8+K17*Settings!$B$9+L17*Settings!$B$10,1))</f>
        <v>97</v>
      </c>
      <c r="N17" s="18" t="str">
        <f aca="false">IF(M17="","",LOOKUP(M17,Settings!$A$15:$A$19,Settings!$B$15:$B$19))</f>
        <v>A</v>
      </c>
      <c r="O17" s="19" t="str">
        <f aca="false">IF(M17="","",LOOKUP(M17,Settings!$A$15:$A$19,Settings!$C$15:$C$19))</f>
        <v>Preferred - renew, consider more volume</v>
      </c>
      <c r="P17" s="20" t="str">
        <f aca="false">$B$15</f>
        <v>Q4 2026</v>
      </c>
      <c r="Q17" s="14"/>
    </row>
    <row r="18" customFormat="false" ht="16.4" hidden="false" customHeight="false" outlineLevel="0" collapsed="false">
      <c r="A18" s="14" t="s">
        <v>33</v>
      </c>
      <c r="B18" s="14" t="s">
        <v>34</v>
      </c>
      <c r="C18" s="14" t="n">
        <v>156</v>
      </c>
      <c r="D18" s="14" t="n">
        <v>141</v>
      </c>
      <c r="E18" s="14" t="n">
        <v>150</v>
      </c>
      <c r="F18" s="14" t="n">
        <v>128</v>
      </c>
      <c r="G18" s="15" t="n">
        <v>0.018</v>
      </c>
      <c r="H18" s="14" t="n">
        <v>4</v>
      </c>
      <c r="I18" s="16" t="n">
        <f aca="false">IF(OR(A18="",N(C18)=0),"",MIN(100,D18/C18*100))</f>
        <v>90.3846153846154</v>
      </c>
      <c r="J18" s="16" t="n">
        <f aca="false">IF(OR(A18="",N(E18)=0),"",MIN(100,F18/E18*100))</f>
        <v>85.3333333333333</v>
      </c>
      <c r="K18" s="16" t="n">
        <f aca="false">IF(OR(A18="",G18=""),"",MAX(0,100-MAX(0,G18)*1000))</f>
        <v>82</v>
      </c>
      <c r="L18" s="16" t="n">
        <f aca="false">IF(OR(A18="",H18=""),"",(H18-1)/4*100)</f>
        <v>75</v>
      </c>
      <c r="M18" s="17" t="n">
        <f aca="false">IF(COUNT(I18:L18)&lt;4,"",ROUND(I18*Settings!$B$7+J18*Settings!$B$8+K18*Settings!$B$9+L18*Settings!$B$10,1))</f>
        <v>84.9</v>
      </c>
      <c r="N18" s="18" t="str">
        <f aca="false">IF(M18="","",LOOKUP(M18,Settings!$A$15:$A$19,Settings!$B$15:$B$19))</f>
        <v>B</v>
      </c>
      <c r="O18" s="19" t="str">
        <f aca="false">IF(M18="","",LOOKUP(M18,Settings!$A$15:$A$19,Settings!$C$15:$C$19))</f>
        <v>Solid - keep, share the scorecard</v>
      </c>
      <c r="P18" s="20" t="str">
        <f aca="false">$B$15</f>
        <v>Q4 2026</v>
      </c>
      <c r="Q18" s="14"/>
    </row>
    <row r="19" customFormat="false" ht="25.35" hidden="false" customHeight="false" outlineLevel="0" collapsed="false">
      <c r="A19" s="14" t="s">
        <v>35</v>
      </c>
      <c r="B19" s="14" t="s">
        <v>36</v>
      </c>
      <c r="C19" s="14" t="n">
        <v>22</v>
      </c>
      <c r="D19" s="14" t="n">
        <v>17</v>
      </c>
      <c r="E19" s="14" t="n">
        <v>22</v>
      </c>
      <c r="F19" s="14" t="n">
        <v>18</v>
      </c>
      <c r="G19" s="15" t="n">
        <v>0.041</v>
      </c>
      <c r="H19" s="14" t="n">
        <v>3</v>
      </c>
      <c r="I19" s="16" t="n">
        <f aca="false">IF(OR(A19="",N(C19)=0),"",MIN(100,D19/C19*100))</f>
        <v>77.2727272727273</v>
      </c>
      <c r="J19" s="16" t="n">
        <f aca="false">IF(OR(A19="",N(E19)=0),"",MIN(100,F19/E19*100))</f>
        <v>81.8181818181818</v>
      </c>
      <c r="K19" s="16" t="n">
        <f aca="false">IF(OR(A19="",G19=""),"",MAX(0,100-MAX(0,G19)*1000))</f>
        <v>59</v>
      </c>
      <c r="L19" s="16" t="n">
        <f aca="false">IF(OR(A19="",H19=""),"",(H19-1)/4*100)</f>
        <v>50</v>
      </c>
      <c r="M19" s="17" t="n">
        <f aca="false">IF(COUNT(I19:L19)&lt;4,"",ROUND(I19*Settings!$B$7+J19*Settings!$B$8+K19*Settings!$B$9+L19*Settings!$B$10,1))</f>
        <v>70.9</v>
      </c>
      <c r="N19" s="18" t="str">
        <f aca="false">IF(M19="","",LOOKUP(M19,Settings!$A$15:$A$19,Settings!$B$15:$B$19))</f>
        <v>C</v>
      </c>
      <c r="O19" s="19" t="str">
        <f aca="false">IF(M19="","",LOOKUP(M19,Settings!$A$15:$A$19,Settings!$C$15:$C$19))</f>
        <v>Watch - improvement plan, 90-day review</v>
      </c>
      <c r="P19" s="20" t="str">
        <f aca="false">$B$15</f>
        <v>Q4 2026</v>
      </c>
      <c r="Q19" s="14"/>
    </row>
    <row r="20" customFormat="false" ht="16.4" hidden="false" customHeight="false" outlineLevel="0" collapsed="false">
      <c r="A20" s="14" t="s">
        <v>37</v>
      </c>
      <c r="B20" s="14" t="s">
        <v>38</v>
      </c>
      <c r="C20" s="14" t="n">
        <v>12</v>
      </c>
      <c r="D20" s="14" t="n">
        <v>9</v>
      </c>
      <c r="E20" s="14" t="n">
        <v>12</v>
      </c>
      <c r="F20" s="14" t="n">
        <v>7</v>
      </c>
      <c r="G20" s="15" t="n">
        <v>0.065</v>
      </c>
      <c r="H20" s="14" t="n">
        <v>2</v>
      </c>
      <c r="I20" s="16" t="n">
        <f aca="false">IF(OR(A20="",N(C20)=0),"",MIN(100,D20/C20*100))</f>
        <v>75</v>
      </c>
      <c r="J20" s="16" t="n">
        <f aca="false">IF(OR(A20="",N(E20)=0),"",MIN(100,F20/E20*100))</f>
        <v>58.3333333333333</v>
      </c>
      <c r="K20" s="16" t="n">
        <f aca="false">IF(OR(A20="",G20=""),"",MAX(0,100-MAX(0,G20)*1000))</f>
        <v>35</v>
      </c>
      <c r="L20" s="16" t="n">
        <f aca="false">IF(OR(A20="",H20=""),"",(H20-1)/4*100)</f>
        <v>25</v>
      </c>
      <c r="M20" s="17" t="n">
        <f aca="false">IF(COUNT(I20:L20)&lt;4,"",ROUND(I20*Settings!$B$7+J20*Settings!$B$8+K20*Settings!$B$9+L20*Settings!$B$10,1))</f>
        <v>54.5</v>
      </c>
      <c r="N20" s="18" t="str">
        <f aca="false">IF(M20="","",LOOKUP(M20,Settings!$A$15:$A$19,Settings!$B$15:$B$19))</f>
        <v>F</v>
      </c>
      <c r="O20" s="19" t="str">
        <f aca="false">IF(M20="","",LOOKUP(M20,Settings!$A$15:$A$19,Settings!$C$15:$C$19))</f>
        <v>Replace - start sourcing</v>
      </c>
      <c r="P20" s="20" t="str">
        <f aca="false">$B$15</f>
        <v>Q4 2026</v>
      </c>
      <c r="Q20" s="14"/>
    </row>
    <row r="21" customFormat="false" ht="25.35" hidden="false" customHeight="false" outlineLevel="0" collapsed="false">
      <c r="A21" s="14" t="s">
        <v>39</v>
      </c>
      <c r="B21" s="14" t="s">
        <v>40</v>
      </c>
      <c r="C21" s="14" t="n">
        <v>18</v>
      </c>
      <c r="D21" s="14" t="n">
        <v>18</v>
      </c>
      <c r="E21" s="14" t="n">
        <v>18</v>
      </c>
      <c r="F21" s="14" t="n">
        <v>17</v>
      </c>
      <c r="G21" s="15" t="n">
        <v>0</v>
      </c>
      <c r="H21" s="14" t="n">
        <v>4</v>
      </c>
      <c r="I21" s="16" t="n">
        <f aca="false">IF(OR(A21="",N(C21)=0),"",MIN(100,D21/C21*100))</f>
        <v>100</v>
      </c>
      <c r="J21" s="16" t="n">
        <f aca="false">IF(OR(A21="",N(E21)=0),"",MIN(100,F21/E21*100))</f>
        <v>94.4444444444444</v>
      </c>
      <c r="K21" s="16" t="n">
        <f aca="false">IF(OR(A21="",G21=""),"",MAX(0,100-MAX(0,G21)*1000))</f>
        <v>100</v>
      </c>
      <c r="L21" s="16" t="n">
        <f aca="false">IF(OR(A21="",H21=""),"",(H21-1)/4*100)</f>
        <v>75</v>
      </c>
      <c r="M21" s="17" t="n">
        <f aca="false">IF(COUNT(I21:L21)&lt;4,"",ROUND(I21*Settings!$B$7+J21*Settings!$B$8+K21*Settings!$B$9+L21*Settings!$B$10,1))</f>
        <v>94.6</v>
      </c>
      <c r="N21" s="18" t="str">
        <f aca="false">IF(M21="","",LOOKUP(M21,Settings!$A$15:$A$19,Settings!$B$15:$B$19))</f>
        <v>A</v>
      </c>
      <c r="O21" s="19" t="str">
        <f aca="false">IF(M21="","",LOOKUP(M21,Settings!$A$15:$A$19,Settings!$C$15:$C$19))</f>
        <v>Preferred - renew, consider more volume</v>
      </c>
      <c r="P21" s="20" t="str">
        <f aca="false">$B$15</f>
        <v>Q4 2026</v>
      </c>
      <c r="Q21" s="14"/>
    </row>
    <row r="22" customFormat="false" ht="16.15" hidden="false" customHeight="false" outlineLevel="0" collapsed="false">
      <c r="A22" s="14"/>
      <c r="B22" s="14"/>
      <c r="C22" s="14"/>
      <c r="D22" s="14"/>
      <c r="E22" s="14"/>
      <c r="F22" s="14"/>
      <c r="G22" s="15"/>
      <c r="H22" s="14"/>
      <c r="I22" s="16" t="str">
        <f aca="false">IF(OR(A22="",N(C22)=0),"",MIN(100,D22/C22*100))</f>
        <v/>
      </c>
      <c r="J22" s="16" t="str">
        <f aca="false">IF(OR(A22="",N(E22)=0),"",MIN(100,F22/E22*100))</f>
        <v/>
      </c>
      <c r="K22" s="16" t="str">
        <f aca="false">IF(OR(A22="",G22=""),"",MAX(0,100-MAX(0,G22)*1000))</f>
        <v/>
      </c>
      <c r="L22" s="16" t="str">
        <f aca="false">IF(OR(A22="",H22=""),"",(H22-1)/4*100)</f>
        <v/>
      </c>
      <c r="M22" s="17" t="str">
        <f aca="false">IF(COUNT(I22:L22)&lt;4,"",ROUND(I22*Settings!$B$7+J22*Settings!$B$8+K22*Settings!$B$9+L22*Settings!$B$10,1))</f>
        <v/>
      </c>
      <c r="N22" s="18" t="str">
        <f aca="false">IF(M22="","",LOOKUP(M22,Settings!$A$15:$A$19,Settings!$B$15:$B$19))</f>
        <v/>
      </c>
      <c r="O22" s="19" t="str">
        <f aca="false">IF(M22="","",LOOKUP(M22,Settings!$A$15:$A$19,Settings!$C$15:$C$19))</f>
        <v/>
      </c>
      <c r="P22" s="20" t="str">
        <f aca="false">$B$15</f>
        <v>Q4 2026</v>
      </c>
      <c r="Q22" s="14"/>
    </row>
    <row r="23" customFormat="false" ht="16.15" hidden="false" customHeight="false" outlineLevel="0" collapsed="false">
      <c r="A23" s="14"/>
      <c r="B23" s="14"/>
      <c r="C23" s="14"/>
      <c r="D23" s="14"/>
      <c r="E23" s="14"/>
      <c r="F23" s="14"/>
      <c r="G23" s="15"/>
      <c r="H23" s="14"/>
      <c r="I23" s="16" t="str">
        <f aca="false">IF(OR(A23="",N(C23)=0),"",MIN(100,D23/C23*100))</f>
        <v/>
      </c>
      <c r="J23" s="16" t="str">
        <f aca="false">IF(OR(A23="",N(E23)=0),"",MIN(100,F23/E23*100))</f>
        <v/>
      </c>
      <c r="K23" s="16" t="str">
        <f aca="false">IF(OR(A23="",G23=""),"",MAX(0,100-MAX(0,G23)*1000))</f>
        <v/>
      </c>
      <c r="L23" s="16" t="str">
        <f aca="false">IF(OR(A23="",H23=""),"",(H23-1)/4*100)</f>
        <v/>
      </c>
      <c r="M23" s="17" t="str">
        <f aca="false">IF(COUNT(I23:L23)&lt;4,"",ROUND(I23*Settings!$B$7+J23*Settings!$B$8+K23*Settings!$B$9+L23*Settings!$B$10,1))</f>
        <v/>
      </c>
      <c r="N23" s="18" t="str">
        <f aca="false">IF(M23="","",LOOKUP(M23,Settings!$A$15:$A$19,Settings!$B$15:$B$19))</f>
        <v/>
      </c>
      <c r="O23" s="19" t="str">
        <f aca="false">IF(M23="","",LOOKUP(M23,Settings!$A$15:$A$19,Settings!$C$15:$C$19))</f>
        <v/>
      </c>
      <c r="P23" s="20" t="str">
        <f aca="false">$B$15</f>
        <v>Q4 2026</v>
      </c>
      <c r="Q23" s="14"/>
    </row>
    <row r="24" customFormat="false" ht="16.15" hidden="false" customHeight="false" outlineLevel="0" collapsed="false">
      <c r="A24" s="14"/>
      <c r="B24" s="14"/>
      <c r="C24" s="14"/>
      <c r="D24" s="14"/>
      <c r="E24" s="14"/>
      <c r="F24" s="14"/>
      <c r="G24" s="15"/>
      <c r="H24" s="14"/>
      <c r="I24" s="16" t="str">
        <f aca="false">IF(OR(A24="",N(C24)=0),"",MIN(100,D24/C24*100))</f>
        <v/>
      </c>
      <c r="J24" s="16" t="str">
        <f aca="false">IF(OR(A24="",N(E24)=0),"",MIN(100,F24/E24*100))</f>
        <v/>
      </c>
      <c r="K24" s="16" t="str">
        <f aca="false">IF(OR(A24="",G24=""),"",MAX(0,100-MAX(0,G24)*1000))</f>
        <v/>
      </c>
      <c r="L24" s="16" t="str">
        <f aca="false">IF(OR(A24="",H24=""),"",(H24-1)/4*100)</f>
        <v/>
      </c>
      <c r="M24" s="17" t="str">
        <f aca="false">IF(COUNT(I24:L24)&lt;4,"",ROUND(I24*Settings!$B$7+J24*Settings!$B$8+K24*Settings!$B$9+L24*Settings!$B$10,1))</f>
        <v/>
      </c>
      <c r="N24" s="18" t="str">
        <f aca="false">IF(M24="","",LOOKUP(M24,Settings!$A$15:$A$19,Settings!$B$15:$B$19))</f>
        <v/>
      </c>
      <c r="O24" s="19" t="str">
        <f aca="false">IF(M24="","",LOOKUP(M24,Settings!$A$15:$A$19,Settings!$C$15:$C$19))</f>
        <v/>
      </c>
      <c r="P24" s="20" t="str">
        <f aca="false">$B$15</f>
        <v>Q4 2026</v>
      </c>
      <c r="Q24" s="14"/>
    </row>
    <row r="25" customFormat="false" ht="16.15" hidden="false" customHeight="false" outlineLevel="0" collapsed="false">
      <c r="A25" s="14"/>
      <c r="B25" s="14"/>
      <c r="C25" s="14"/>
      <c r="D25" s="14"/>
      <c r="E25" s="14"/>
      <c r="F25" s="14"/>
      <c r="G25" s="15"/>
      <c r="H25" s="14"/>
      <c r="I25" s="16" t="str">
        <f aca="false">IF(OR(A25="",N(C25)=0),"",MIN(100,D25/C25*100))</f>
        <v/>
      </c>
      <c r="J25" s="16" t="str">
        <f aca="false">IF(OR(A25="",N(E25)=0),"",MIN(100,F25/E25*100))</f>
        <v/>
      </c>
      <c r="K25" s="16" t="str">
        <f aca="false">IF(OR(A25="",G25=""),"",MAX(0,100-MAX(0,G25)*1000))</f>
        <v/>
      </c>
      <c r="L25" s="16" t="str">
        <f aca="false">IF(OR(A25="",H25=""),"",(H25-1)/4*100)</f>
        <v/>
      </c>
      <c r="M25" s="17" t="str">
        <f aca="false">IF(COUNT(I25:L25)&lt;4,"",ROUND(I25*Settings!$B$7+J25*Settings!$B$8+K25*Settings!$B$9+L25*Settings!$B$10,1))</f>
        <v/>
      </c>
      <c r="N25" s="18" t="str">
        <f aca="false">IF(M25="","",LOOKUP(M25,Settings!$A$15:$A$19,Settings!$B$15:$B$19))</f>
        <v/>
      </c>
      <c r="O25" s="19" t="str">
        <f aca="false">IF(M25="","",LOOKUP(M25,Settings!$A$15:$A$19,Settings!$C$15:$C$19))</f>
        <v/>
      </c>
      <c r="P25" s="20" t="str">
        <f aca="false">$B$15</f>
        <v>Q4 2026</v>
      </c>
      <c r="Q25" s="14"/>
    </row>
    <row r="26" customFormat="false" ht="16.15" hidden="false" customHeight="false" outlineLevel="0" collapsed="false">
      <c r="A26" s="14"/>
      <c r="B26" s="14"/>
      <c r="C26" s="14"/>
      <c r="D26" s="14"/>
      <c r="E26" s="14"/>
      <c r="F26" s="14"/>
      <c r="G26" s="15"/>
      <c r="H26" s="14"/>
      <c r="I26" s="16" t="str">
        <f aca="false">IF(OR(A26="",N(C26)=0),"",MIN(100,D26/C26*100))</f>
        <v/>
      </c>
      <c r="J26" s="16" t="str">
        <f aca="false">IF(OR(A26="",N(E26)=0),"",MIN(100,F26/E26*100))</f>
        <v/>
      </c>
      <c r="K26" s="16" t="str">
        <f aca="false">IF(OR(A26="",G26=""),"",MAX(0,100-MAX(0,G26)*1000))</f>
        <v/>
      </c>
      <c r="L26" s="16" t="str">
        <f aca="false">IF(OR(A26="",H26=""),"",(H26-1)/4*100)</f>
        <v/>
      </c>
      <c r="M26" s="17" t="str">
        <f aca="false">IF(COUNT(I26:L26)&lt;4,"",ROUND(I26*Settings!$B$7+J26*Settings!$B$8+K26*Settings!$B$9+L26*Settings!$B$10,1))</f>
        <v/>
      </c>
      <c r="N26" s="18" t="str">
        <f aca="false">IF(M26="","",LOOKUP(M26,Settings!$A$15:$A$19,Settings!$B$15:$B$19))</f>
        <v/>
      </c>
      <c r="O26" s="19" t="str">
        <f aca="false">IF(M26="","",LOOKUP(M26,Settings!$A$15:$A$19,Settings!$C$15:$C$19))</f>
        <v/>
      </c>
      <c r="P26" s="20" t="str">
        <f aca="false">$B$15</f>
        <v>Q4 2026</v>
      </c>
      <c r="Q26" s="14"/>
    </row>
    <row r="27" customFormat="false" ht="16.15" hidden="false" customHeight="false" outlineLevel="0" collapsed="false">
      <c r="A27" s="14"/>
      <c r="B27" s="14"/>
      <c r="C27" s="14"/>
      <c r="D27" s="14"/>
      <c r="E27" s="14"/>
      <c r="F27" s="14"/>
      <c r="G27" s="15"/>
      <c r="H27" s="14"/>
      <c r="I27" s="16" t="str">
        <f aca="false">IF(OR(A27="",N(C27)=0),"",MIN(100,D27/C27*100))</f>
        <v/>
      </c>
      <c r="J27" s="16" t="str">
        <f aca="false">IF(OR(A27="",N(E27)=0),"",MIN(100,F27/E27*100))</f>
        <v/>
      </c>
      <c r="K27" s="16" t="str">
        <f aca="false">IF(OR(A27="",G27=""),"",MAX(0,100-MAX(0,G27)*1000))</f>
        <v/>
      </c>
      <c r="L27" s="16" t="str">
        <f aca="false">IF(OR(A27="",H27=""),"",(H27-1)/4*100)</f>
        <v/>
      </c>
      <c r="M27" s="17" t="str">
        <f aca="false">IF(COUNT(I27:L27)&lt;4,"",ROUND(I27*Settings!$B$7+J27*Settings!$B$8+K27*Settings!$B$9+L27*Settings!$B$10,1))</f>
        <v/>
      </c>
      <c r="N27" s="18" t="str">
        <f aca="false">IF(M27="","",LOOKUP(M27,Settings!$A$15:$A$19,Settings!$B$15:$B$19))</f>
        <v/>
      </c>
      <c r="O27" s="19" t="str">
        <f aca="false">IF(M27="","",LOOKUP(M27,Settings!$A$15:$A$19,Settings!$C$15:$C$19))</f>
        <v/>
      </c>
      <c r="P27" s="20" t="str">
        <f aca="false">$B$15</f>
        <v>Q4 2026</v>
      </c>
      <c r="Q27" s="14"/>
    </row>
    <row r="28" customFormat="false" ht="16.15" hidden="false" customHeight="false" outlineLevel="0" collapsed="false">
      <c r="A28" s="14"/>
      <c r="B28" s="14"/>
      <c r="C28" s="14"/>
      <c r="D28" s="14"/>
      <c r="E28" s="14"/>
      <c r="F28" s="14"/>
      <c r="G28" s="15"/>
      <c r="H28" s="14"/>
      <c r="I28" s="16" t="str">
        <f aca="false">IF(OR(A28="",N(C28)=0),"",MIN(100,D28/C28*100))</f>
        <v/>
      </c>
      <c r="J28" s="16" t="str">
        <f aca="false">IF(OR(A28="",N(E28)=0),"",MIN(100,F28/E28*100))</f>
        <v/>
      </c>
      <c r="K28" s="16" t="str">
        <f aca="false">IF(OR(A28="",G28=""),"",MAX(0,100-MAX(0,G28)*1000))</f>
        <v/>
      </c>
      <c r="L28" s="16" t="str">
        <f aca="false">IF(OR(A28="",H28=""),"",(H28-1)/4*100)</f>
        <v/>
      </c>
      <c r="M28" s="17" t="str">
        <f aca="false">IF(COUNT(I28:L28)&lt;4,"",ROUND(I28*Settings!$B$7+J28*Settings!$B$8+K28*Settings!$B$9+L28*Settings!$B$10,1))</f>
        <v/>
      </c>
      <c r="N28" s="18" t="str">
        <f aca="false">IF(M28="","",LOOKUP(M28,Settings!$A$15:$A$19,Settings!$B$15:$B$19))</f>
        <v/>
      </c>
      <c r="O28" s="19" t="str">
        <f aca="false">IF(M28="","",LOOKUP(M28,Settings!$A$15:$A$19,Settings!$C$15:$C$19))</f>
        <v/>
      </c>
      <c r="P28" s="20" t="str">
        <f aca="false">$B$15</f>
        <v>Q4 2026</v>
      </c>
      <c r="Q28" s="14"/>
    </row>
    <row r="29" customFormat="false" ht="16.15" hidden="false" customHeight="false" outlineLevel="0" collapsed="false">
      <c r="A29" s="14"/>
      <c r="B29" s="14"/>
      <c r="C29" s="14"/>
      <c r="D29" s="14"/>
      <c r="E29" s="14"/>
      <c r="F29" s="14"/>
      <c r="G29" s="15"/>
      <c r="H29" s="14"/>
      <c r="I29" s="16" t="str">
        <f aca="false">IF(OR(A29="",N(C29)=0),"",MIN(100,D29/C29*100))</f>
        <v/>
      </c>
      <c r="J29" s="16" t="str">
        <f aca="false">IF(OR(A29="",N(E29)=0),"",MIN(100,F29/E29*100))</f>
        <v/>
      </c>
      <c r="K29" s="16" t="str">
        <f aca="false">IF(OR(A29="",G29=""),"",MAX(0,100-MAX(0,G29)*1000))</f>
        <v/>
      </c>
      <c r="L29" s="16" t="str">
        <f aca="false">IF(OR(A29="",H29=""),"",(H29-1)/4*100)</f>
        <v/>
      </c>
      <c r="M29" s="17" t="str">
        <f aca="false">IF(COUNT(I29:L29)&lt;4,"",ROUND(I29*Settings!$B$7+J29*Settings!$B$8+K29*Settings!$B$9+L29*Settings!$B$10,1))</f>
        <v/>
      </c>
      <c r="N29" s="18" t="str">
        <f aca="false">IF(M29="","",LOOKUP(M29,Settings!$A$15:$A$19,Settings!$B$15:$B$19))</f>
        <v/>
      </c>
      <c r="O29" s="19" t="str">
        <f aca="false">IF(M29="","",LOOKUP(M29,Settings!$A$15:$A$19,Settings!$C$15:$C$19))</f>
        <v/>
      </c>
      <c r="P29" s="20" t="str">
        <f aca="false">$B$15</f>
        <v>Q4 2026</v>
      </c>
      <c r="Q29" s="14"/>
    </row>
    <row r="30" customFormat="false" ht="16.15" hidden="false" customHeight="false" outlineLevel="0" collapsed="false">
      <c r="A30" s="14"/>
      <c r="B30" s="14"/>
      <c r="C30" s="14"/>
      <c r="D30" s="14"/>
      <c r="E30" s="14"/>
      <c r="F30" s="14"/>
      <c r="G30" s="15"/>
      <c r="H30" s="14"/>
      <c r="I30" s="16" t="str">
        <f aca="false">IF(OR(A30="",N(C30)=0),"",MIN(100,D30/C30*100))</f>
        <v/>
      </c>
      <c r="J30" s="16" t="str">
        <f aca="false">IF(OR(A30="",N(E30)=0),"",MIN(100,F30/E30*100))</f>
        <v/>
      </c>
      <c r="K30" s="16" t="str">
        <f aca="false">IF(OR(A30="",G30=""),"",MAX(0,100-MAX(0,G30)*1000))</f>
        <v/>
      </c>
      <c r="L30" s="16" t="str">
        <f aca="false">IF(OR(A30="",H30=""),"",(H30-1)/4*100)</f>
        <v/>
      </c>
      <c r="M30" s="17" t="str">
        <f aca="false">IF(COUNT(I30:L30)&lt;4,"",ROUND(I30*Settings!$B$7+J30*Settings!$B$8+K30*Settings!$B$9+L30*Settings!$B$10,1))</f>
        <v/>
      </c>
      <c r="N30" s="18" t="str">
        <f aca="false">IF(M30="","",LOOKUP(M30,Settings!$A$15:$A$19,Settings!$B$15:$B$19))</f>
        <v/>
      </c>
      <c r="O30" s="19" t="str">
        <f aca="false">IF(M30="","",LOOKUP(M30,Settings!$A$15:$A$19,Settings!$C$15:$C$19))</f>
        <v/>
      </c>
      <c r="P30" s="20" t="str">
        <f aca="false">$B$15</f>
        <v>Q4 2026</v>
      </c>
      <c r="Q30" s="14"/>
    </row>
    <row r="31" customFormat="false" ht="16.15" hidden="false" customHeight="false" outlineLevel="0" collapsed="false">
      <c r="A31" s="14"/>
      <c r="B31" s="14"/>
      <c r="C31" s="14"/>
      <c r="D31" s="14"/>
      <c r="E31" s="14"/>
      <c r="F31" s="14"/>
      <c r="G31" s="15"/>
      <c r="H31" s="14"/>
      <c r="I31" s="16" t="str">
        <f aca="false">IF(OR(A31="",N(C31)=0),"",MIN(100,D31/C31*100))</f>
        <v/>
      </c>
      <c r="J31" s="16" t="str">
        <f aca="false">IF(OR(A31="",N(E31)=0),"",MIN(100,F31/E31*100))</f>
        <v/>
      </c>
      <c r="K31" s="16" t="str">
        <f aca="false">IF(OR(A31="",G31=""),"",MAX(0,100-MAX(0,G31)*1000))</f>
        <v/>
      </c>
      <c r="L31" s="16" t="str">
        <f aca="false">IF(OR(A31="",H31=""),"",(H31-1)/4*100)</f>
        <v/>
      </c>
      <c r="M31" s="17" t="str">
        <f aca="false">IF(COUNT(I31:L31)&lt;4,"",ROUND(I31*Settings!$B$7+J31*Settings!$B$8+K31*Settings!$B$9+L31*Settings!$B$10,1))</f>
        <v/>
      </c>
      <c r="N31" s="18" t="str">
        <f aca="false">IF(M31="","",LOOKUP(M31,Settings!$A$15:$A$19,Settings!$B$15:$B$19))</f>
        <v/>
      </c>
      <c r="O31" s="19" t="str">
        <f aca="false">IF(M31="","",LOOKUP(M31,Settings!$A$15:$A$19,Settings!$C$15:$C$19))</f>
        <v/>
      </c>
      <c r="P31" s="20" t="str">
        <f aca="false">$B$15</f>
        <v>Q4 2026</v>
      </c>
      <c r="Q31" s="14"/>
    </row>
    <row r="32" customFormat="false" ht="16.15" hidden="false" customHeight="false" outlineLevel="0" collapsed="false">
      <c r="A32" s="14"/>
      <c r="B32" s="14"/>
      <c r="C32" s="14"/>
      <c r="D32" s="14"/>
      <c r="E32" s="14"/>
      <c r="F32" s="14"/>
      <c r="G32" s="15"/>
      <c r="H32" s="14"/>
      <c r="I32" s="16" t="str">
        <f aca="false">IF(OR(A32="",N(C32)=0),"",MIN(100,D32/C32*100))</f>
        <v/>
      </c>
      <c r="J32" s="16" t="str">
        <f aca="false">IF(OR(A32="",N(E32)=0),"",MIN(100,F32/E32*100))</f>
        <v/>
      </c>
      <c r="K32" s="16" t="str">
        <f aca="false">IF(OR(A32="",G32=""),"",MAX(0,100-MAX(0,G32)*1000))</f>
        <v/>
      </c>
      <c r="L32" s="16" t="str">
        <f aca="false">IF(OR(A32="",H32=""),"",(H32-1)/4*100)</f>
        <v/>
      </c>
      <c r="M32" s="17" t="str">
        <f aca="false">IF(COUNT(I32:L32)&lt;4,"",ROUND(I32*Settings!$B$7+J32*Settings!$B$8+K32*Settings!$B$9+L32*Settings!$B$10,1))</f>
        <v/>
      </c>
      <c r="N32" s="18" t="str">
        <f aca="false">IF(M32="","",LOOKUP(M32,Settings!$A$15:$A$19,Settings!$B$15:$B$19))</f>
        <v/>
      </c>
      <c r="O32" s="19" t="str">
        <f aca="false">IF(M32="","",LOOKUP(M32,Settings!$A$15:$A$19,Settings!$C$15:$C$19))</f>
        <v/>
      </c>
      <c r="P32" s="20" t="str">
        <f aca="false">$B$15</f>
        <v>Q4 2026</v>
      </c>
      <c r="Q32" s="14"/>
    </row>
    <row r="33" customFormat="false" ht="16.15" hidden="false" customHeight="false" outlineLevel="0" collapsed="false">
      <c r="A33" s="14"/>
      <c r="B33" s="14"/>
      <c r="C33" s="14"/>
      <c r="D33" s="14"/>
      <c r="E33" s="14"/>
      <c r="F33" s="14"/>
      <c r="G33" s="15"/>
      <c r="H33" s="14"/>
      <c r="I33" s="16" t="str">
        <f aca="false">IF(OR(A33="",N(C33)=0),"",MIN(100,D33/C33*100))</f>
        <v/>
      </c>
      <c r="J33" s="16" t="str">
        <f aca="false">IF(OR(A33="",N(E33)=0),"",MIN(100,F33/E33*100))</f>
        <v/>
      </c>
      <c r="K33" s="16" t="str">
        <f aca="false">IF(OR(A33="",G33=""),"",MAX(0,100-MAX(0,G33)*1000))</f>
        <v/>
      </c>
      <c r="L33" s="16" t="str">
        <f aca="false">IF(OR(A33="",H33=""),"",(H33-1)/4*100)</f>
        <v/>
      </c>
      <c r="M33" s="17" t="str">
        <f aca="false">IF(COUNT(I33:L33)&lt;4,"",ROUND(I33*Settings!$B$7+J33*Settings!$B$8+K33*Settings!$B$9+L33*Settings!$B$10,1))</f>
        <v/>
      </c>
      <c r="N33" s="18" t="str">
        <f aca="false">IF(M33="","",LOOKUP(M33,Settings!$A$15:$A$19,Settings!$B$15:$B$19))</f>
        <v/>
      </c>
      <c r="O33" s="19" t="str">
        <f aca="false">IF(M33="","",LOOKUP(M33,Settings!$A$15:$A$19,Settings!$C$15:$C$19))</f>
        <v/>
      </c>
      <c r="P33" s="20" t="str">
        <f aca="false">$B$15</f>
        <v>Q4 2026</v>
      </c>
      <c r="Q33" s="14"/>
    </row>
    <row r="34" customFormat="false" ht="16.15" hidden="false" customHeight="false" outlineLevel="0" collapsed="false">
      <c r="A34" s="14"/>
      <c r="B34" s="14"/>
      <c r="C34" s="14"/>
      <c r="D34" s="14"/>
      <c r="E34" s="14"/>
      <c r="F34" s="14"/>
      <c r="G34" s="15"/>
      <c r="H34" s="14"/>
      <c r="I34" s="16" t="str">
        <f aca="false">IF(OR(A34="",N(C34)=0),"",MIN(100,D34/C34*100))</f>
        <v/>
      </c>
      <c r="J34" s="16" t="str">
        <f aca="false">IF(OR(A34="",N(E34)=0),"",MIN(100,F34/E34*100))</f>
        <v/>
      </c>
      <c r="K34" s="16" t="str">
        <f aca="false">IF(OR(A34="",G34=""),"",MAX(0,100-MAX(0,G34)*1000))</f>
        <v/>
      </c>
      <c r="L34" s="16" t="str">
        <f aca="false">IF(OR(A34="",H34=""),"",(H34-1)/4*100)</f>
        <v/>
      </c>
      <c r="M34" s="17" t="str">
        <f aca="false">IF(COUNT(I34:L34)&lt;4,"",ROUND(I34*Settings!$B$7+J34*Settings!$B$8+K34*Settings!$B$9+L34*Settings!$B$10,1))</f>
        <v/>
      </c>
      <c r="N34" s="18" t="str">
        <f aca="false">IF(M34="","",LOOKUP(M34,Settings!$A$15:$A$19,Settings!$B$15:$B$19))</f>
        <v/>
      </c>
      <c r="O34" s="19" t="str">
        <f aca="false">IF(M34="","",LOOKUP(M34,Settings!$A$15:$A$19,Settings!$C$15:$C$19))</f>
        <v/>
      </c>
      <c r="P34" s="20" t="str">
        <f aca="false">$B$15</f>
        <v>Q4 2026</v>
      </c>
      <c r="Q34" s="14"/>
    </row>
    <row r="35" customFormat="false" ht="16.15" hidden="false" customHeight="false" outlineLevel="0" collapsed="false">
      <c r="A35" s="14"/>
      <c r="B35" s="14"/>
      <c r="C35" s="14"/>
      <c r="D35" s="14"/>
      <c r="E35" s="14"/>
      <c r="F35" s="14"/>
      <c r="G35" s="15"/>
      <c r="H35" s="14"/>
      <c r="I35" s="16" t="str">
        <f aca="false">IF(OR(A35="",N(C35)=0),"",MIN(100,D35/C35*100))</f>
        <v/>
      </c>
      <c r="J35" s="16" t="str">
        <f aca="false">IF(OR(A35="",N(E35)=0),"",MIN(100,F35/E35*100))</f>
        <v/>
      </c>
      <c r="K35" s="16" t="str">
        <f aca="false">IF(OR(A35="",G35=""),"",MAX(0,100-MAX(0,G35)*1000))</f>
        <v/>
      </c>
      <c r="L35" s="16" t="str">
        <f aca="false">IF(OR(A35="",H35=""),"",(H35-1)/4*100)</f>
        <v/>
      </c>
      <c r="M35" s="17" t="str">
        <f aca="false">IF(COUNT(I35:L35)&lt;4,"",ROUND(I35*Settings!$B$7+J35*Settings!$B$8+K35*Settings!$B$9+L35*Settings!$B$10,1))</f>
        <v/>
      </c>
      <c r="N35" s="18" t="str">
        <f aca="false">IF(M35="","",LOOKUP(M35,Settings!$A$15:$A$19,Settings!$B$15:$B$19))</f>
        <v/>
      </c>
      <c r="O35" s="19" t="str">
        <f aca="false">IF(M35="","",LOOKUP(M35,Settings!$A$15:$A$19,Settings!$C$15:$C$19))</f>
        <v/>
      </c>
      <c r="P35" s="20" t="str">
        <f aca="false">$B$15</f>
        <v>Q4 2026</v>
      </c>
      <c r="Q35" s="14"/>
    </row>
    <row r="36" customFormat="false" ht="16.15" hidden="false" customHeight="false" outlineLevel="0" collapsed="false">
      <c r="A36" s="14"/>
      <c r="B36" s="14"/>
      <c r="C36" s="14"/>
      <c r="D36" s="14"/>
      <c r="E36" s="14"/>
      <c r="F36" s="14"/>
      <c r="G36" s="15"/>
      <c r="H36" s="14"/>
      <c r="I36" s="16" t="str">
        <f aca="false">IF(OR(A36="",N(C36)=0),"",MIN(100,D36/C36*100))</f>
        <v/>
      </c>
      <c r="J36" s="16" t="str">
        <f aca="false">IF(OR(A36="",N(E36)=0),"",MIN(100,F36/E36*100))</f>
        <v/>
      </c>
      <c r="K36" s="16" t="str">
        <f aca="false">IF(OR(A36="",G36=""),"",MAX(0,100-MAX(0,G36)*1000))</f>
        <v/>
      </c>
      <c r="L36" s="16" t="str">
        <f aca="false">IF(OR(A36="",H36=""),"",(H36-1)/4*100)</f>
        <v/>
      </c>
      <c r="M36" s="17" t="str">
        <f aca="false">IF(COUNT(I36:L36)&lt;4,"",ROUND(I36*Settings!$B$7+J36*Settings!$B$8+K36*Settings!$B$9+L36*Settings!$B$10,1))</f>
        <v/>
      </c>
      <c r="N36" s="18" t="str">
        <f aca="false">IF(M36="","",LOOKUP(M36,Settings!$A$15:$A$19,Settings!$B$15:$B$19))</f>
        <v/>
      </c>
      <c r="O36" s="19" t="str">
        <f aca="false">IF(M36="","",LOOKUP(M36,Settings!$A$15:$A$19,Settings!$C$15:$C$19))</f>
        <v/>
      </c>
      <c r="P36" s="20" t="str">
        <f aca="false">$B$15</f>
        <v>Q4 2026</v>
      </c>
      <c r="Q36" s="14"/>
    </row>
    <row r="37" customFormat="false" ht="16.15" hidden="false" customHeight="false" outlineLevel="0" collapsed="false">
      <c r="A37" s="14"/>
      <c r="B37" s="14"/>
      <c r="C37" s="14"/>
      <c r="D37" s="14"/>
      <c r="E37" s="14"/>
      <c r="F37" s="14"/>
      <c r="G37" s="15"/>
      <c r="H37" s="14"/>
      <c r="I37" s="16" t="str">
        <f aca="false">IF(OR(A37="",N(C37)=0),"",MIN(100,D37/C37*100))</f>
        <v/>
      </c>
      <c r="J37" s="16" t="str">
        <f aca="false">IF(OR(A37="",N(E37)=0),"",MIN(100,F37/E37*100))</f>
        <v/>
      </c>
      <c r="K37" s="16" t="str">
        <f aca="false">IF(OR(A37="",G37=""),"",MAX(0,100-MAX(0,G37)*1000))</f>
        <v/>
      </c>
      <c r="L37" s="16" t="str">
        <f aca="false">IF(OR(A37="",H37=""),"",(H37-1)/4*100)</f>
        <v/>
      </c>
      <c r="M37" s="17" t="str">
        <f aca="false">IF(COUNT(I37:L37)&lt;4,"",ROUND(I37*Settings!$B$7+J37*Settings!$B$8+K37*Settings!$B$9+L37*Settings!$B$10,1))</f>
        <v/>
      </c>
      <c r="N37" s="18" t="str">
        <f aca="false">IF(M37="","",LOOKUP(M37,Settings!$A$15:$A$19,Settings!$B$15:$B$19))</f>
        <v/>
      </c>
      <c r="O37" s="19" t="str">
        <f aca="false">IF(M37="","",LOOKUP(M37,Settings!$A$15:$A$19,Settings!$C$15:$C$19))</f>
        <v/>
      </c>
      <c r="P37" s="20" t="str">
        <f aca="false">$B$15</f>
        <v>Q4 2026</v>
      </c>
      <c r="Q37" s="14"/>
    </row>
    <row r="38" customFormat="false" ht="16.15" hidden="false" customHeight="false" outlineLevel="0" collapsed="false">
      <c r="A38" s="14"/>
      <c r="B38" s="14"/>
      <c r="C38" s="14"/>
      <c r="D38" s="14"/>
      <c r="E38" s="14"/>
      <c r="F38" s="14"/>
      <c r="G38" s="15"/>
      <c r="H38" s="14"/>
      <c r="I38" s="16" t="str">
        <f aca="false">IF(OR(A38="",N(C38)=0),"",MIN(100,D38/C38*100))</f>
        <v/>
      </c>
      <c r="J38" s="16" t="str">
        <f aca="false">IF(OR(A38="",N(E38)=0),"",MIN(100,F38/E38*100))</f>
        <v/>
      </c>
      <c r="K38" s="16" t="str">
        <f aca="false">IF(OR(A38="",G38=""),"",MAX(0,100-MAX(0,G38)*1000))</f>
        <v/>
      </c>
      <c r="L38" s="16" t="str">
        <f aca="false">IF(OR(A38="",H38=""),"",(H38-1)/4*100)</f>
        <v/>
      </c>
      <c r="M38" s="17" t="str">
        <f aca="false">IF(COUNT(I38:L38)&lt;4,"",ROUND(I38*Settings!$B$7+J38*Settings!$B$8+K38*Settings!$B$9+L38*Settings!$B$10,1))</f>
        <v/>
      </c>
      <c r="N38" s="18" t="str">
        <f aca="false">IF(M38="","",LOOKUP(M38,Settings!$A$15:$A$19,Settings!$B$15:$B$19))</f>
        <v/>
      </c>
      <c r="O38" s="19" t="str">
        <f aca="false">IF(M38="","",LOOKUP(M38,Settings!$A$15:$A$19,Settings!$C$15:$C$19))</f>
        <v/>
      </c>
      <c r="P38" s="20" t="str">
        <f aca="false">$B$15</f>
        <v>Q4 2026</v>
      </c>
      <c r="Q38" s="14"/>
    </row>
    <row r="39" customFormat="false" ht="16.15" hidden="false" customHeight="false" outlineLevel="0" collapsed="false">
      <c r="A39" s="14"/>
      <c r="B39" s="14"/>
      <c r="C39" s="14"/>
      <c r="D39" s="14"/>
      <c r="E39" s="14"/>
      <c r="F39" s="14"/>
      <c r="G39" s="15"/>
      <c r="H39" s="14"/>
      <c r="I39" s="16" t="str">
        <f aca="false">IF(OR(A39="",N(C39)=0),"",MIN(100,D39/C39*100))</f>
        <v/>
      </c>
      <c r="J39" s="16" t="str">
        <f aca="false">IF(OR(A39="",N(E39)=0),"",MIN(100,F39/E39*100))</f>
        <v/>
      </c>
      <c r="K39" s="16" t="str">
        <f aca="false">IF(OR(A39="",G39=""),"",MAX(0,100-MAX(0,G39)*1000))</f>
        <v/>
      </c>
      <c r="L39" s="16" t="str">
        <f aca="false">IF(OR(A39="",H39=""),"",(H39-1)/4*100)</f>
        <v/>
      </c>
      <c r="M39" s="17" t="str">
        <f aca="false">IF(COUNT(I39:L39)&lt;4,"",ROUND(I39*Settings!$B$7+J39*Settings!$B$8+K39*Settings!$B$9+L39*Settings!$B$10,1))</f>
        <v/>
      </c>
      <c r="N39" s="18" t="str">
        <f aca="false">IF(M39="","",LOOKUP(M39,Settings!$A$15:$A$19,Settings!$B$15:$B$19))</f>
        <v/>
      </c>
      <c r="O39" s="19" t="str">
        <f aca="false">IF(M39="","",LOOKUP(M39,Settings!$A$15:$A$19,Settings!$C$15:$C$19))</f>
        <v/>
      </c>
      <c r="P39" s="20" t="str">
        <f aca="false">$B$15</f>
        <v>Q4 2026</v>
      </c>
      <c r="Q39" s="14"/>
    </row>
    <row r="40" customFormat="false" ht="16.15" hidden="false" customHeight="false" outlineLevel="0" collapsed="false">
      <c r="A40" s="14"/>
      <c r="B40" s="14"/>
      <c r="C40" s="14"/>
      <c r="D40" s="14"/>
      <c r="E40" s="14"/>
      <c r="F40" s="14"/>
      <c r="G40" s="15"/>
      <c r="H40" s="14"/>
      <c r="I40" s="16" t="str">
        <f aca="false">IF(OR(A40="",N(C40)=0),"",MIN(100,D40/C40*100))</f>
        <v/>
      </c>
      <c r="J40" s="16" t="str">
        <f aca="false">IF(OR(A40="",N(E40)=0),"",MIN(100,F40/E40*100))</f>
        <v/>
      </c>
      <c r="K40" s="16" t="str">
        <f aca="false">IF(OR(A40="",G40=""),"",MAX(0,100-MAX(0,G40)*1000))</f>
        <v/>
      </c>
      <c r="L40" s="16" t="str">
        <f aca="false">IF(OR(A40="",H40=""),"",(H40-1)/4*100)</f>
        <v/>
      </c>
      <c r="M40" s="17" t="str">
        <f aca="false">IF(COUNT(I40:L40)&lt;4,"",ROUND(I40*Settings!$B$7+J40*Settings!$B$8+K40*Settings!$B$9+L40*Settings!$B$10,1))</f>
        <v/>
      </c>
      <c r="N40" s="18" t="str">
        <f aca="false">IF(M40="","",LOOKUP(M40,Settings!$A$15:$A$19,Settings!$B$15:$B$19))</f>
        <v/>
      </c>
      <c r="O40" s="19" t="str">
        <f aca="false">IF(M40="","",LOOKUP(M40,Settings!$A$15:$A$19,Settings!$C$15:$C$19))</f>
        <v/>
      </c>
      <c r="P40" s="20" t="str">
        <f aca="false">$B$15</f>
        <v>Q4 2026</v>
      </c>
      <c r="Q40" s="14"/>
    </row>
    <row r="41" customFormat="false" ht="16.15" hidden="false" customHeight="false" outlineLevel="0" collapsed="false">
      <c r="A41" s="14"/>
      <c r="B41" s="14"/>
      <c r="C41" s="14"/>
      <c r="D41" s="14"/>
      <c r="E41" s="14"/>
      <c r="F41" s="14"/>
      <c r="G41" s="15"/>
      <c r="H41" s="14"/>
      <c r="I41" s="16" t="str">
        <f aca="false">IF(OR(A41="",N(C41)=0),"",MIN(100,D41/C41*100))</f>
        <v/>
      </c>
      <c r="J41" s="16" t="str">
        <f aca="false">IF(OR(A41="",N(E41)=0),"",MIN(100,F41/E41*100))</f>
        <v/>
      </c>
      <c r="K41" s="16" t="str">
        <f aca="false">IF(OR(A41="",G41=""),"",MAX(0,100-MAX(0,G41)*1000))</f>
        <v/>
      </c>
      <c r="L41" s="16" t="str">
        <f aca="false">IF(OR(A41="",H41=""),"",(H41-1)/4*100)</f>
        <v/>
      </c>
      <c r="M41" s="17" t="str">
        <f aca="false">IF(COUNT(I41:L41)&lt;4,"",ROUND(I41*Settings!$B$7+J41*Settings!$B$8+K41*Settings!$B$9+L41*Settings!$B$10,1))</f>
        <v/>
      </c>
      <c r="N41" s="18" t="str">
        <f aca="false">IF(M41="","",LOOKUP(M41,Settings!$A$15:$A$19,Settings!$B$15:$B$19))</f>
        <v/>
      </c>
      <c r="O41" s="19" t="str">
        <f aca="false">IF(M41="","",LOOKUP(M41,Settings!$A$15:$A$19,Settings!$C$15:$C$19))</f>
        <v/>
      </c>
      <c r="P41" s="20" t="str">
        <f aca="false">$B$15</f>
        <v>Q4 2026</v>
      </c>
      <c r="Q41" s="14"/>
    </row>
    <row r="42" customFormat="false" ht="16.15" hidden="false" customHeight="false" outlineLevel="0" collapsed="false">
      <c r="A42" s="14"/>
      <c r="B42" s="14"/>
      <c r="C42" s="14"/>
      <c r="D42" s="14"/>
      <c r="E42" s="14"/>
      <c r="F42" s="14"/>
      <c r="G42" s="15"/>
      <c r="H42" s="14"/>
      <c r="I42" s="16" t="str">
        <f aca="false">IF(OR(A42="",N(C42)=0),"",MIN(100,D42/C42*100))</f>
        <v/>
      </c>
      <c r="J42" s="16" t="str">
        <f aca="false">IF(OR(A42="",N(E42)=0),"",MIN(100,F42/E42*100))</f>
        <v/>
      </c>
      <c r="K42" s="16" t="str">
        <f aca="false">IF(OR(A42="",G42=""),"",MAX(0,100-MAX(0,G42)*1000))</f>
        <v/>
      </c>
      <c r="L42" s="16" t="str">
        <f aca="false">IF(OR(A42="",H42=""),"",(H42-1)/4*100)</f>
        <v/>
      </c>
      <c r="M42" s="17" t="str">
        <f aca="false">IF(COUNT(I42:L42)&lt;4,"",ROUND(I42*Settings!$B$7+J42*Settings!$B$8+K42*Settings!$B$9+L42*Settings!$B$10,1))</f>
        <v/>
      </c>
      <c r="N42" s="18" t="str">
        <f aca="false">IF(M42="","",LOOKUP(M42,Settings!$A$15:$A$19,Settings!$B$15:$B$19))</f>
        <v/>
      </c>
      <c r="O42" s="19" t="str">
        <f aca="false">IF(M42="","",LOOKUP(M42,Settings!$A$15:$A$19,Settings!$C$15:$C$19))</f>
        <v/>
      </c>
      <c r="P42" s="20" t="str">
        <f aca="false">$B$15</f>
        <v>Q4 2026</v>
      </c>
      <c r="Q42" s="14"/>
    </row>
    <row r="43" customFormat="false" ht="16.15" hidden="false" customHeight="false" outlineLevel="0" collapsed="false">
      <c r="A43" s="14"/>
      <c r="B43" s="14"/>
      <c r="C43" s="14"/>
      <c r="D43" s="14"/>
      <c r="E43" s="14"/>
      <c r="F43" s="14"/>
      <c r="G43" s="15"/>
      <c r="H43" s="14"/>
      <c r="I43" s="16" t="str">
        <f aca="false">IF(OR(A43="",N(C43)=0),"",MIN(100,D43/C43*100))</f>
        <v/>
      </c>
      <c r="J43" s="16" t="str">
        <f aca="false">IF(OR(A43="",N(E43)=0),"",MIN(100,F43/E43*100))</f>
        <v/>
      </c>
      <c r="K43" s="16" t="str">
        <f aca="false">IF(OR(A43="",G43=""),"",MAX(0,100-MAX(0,G43)*1000))</f>
        <v/>
      </c>
      <c r="L43" s="16" t="str">
        <f aca="false">IF(OR(A43="",H43=""),"",(H43-1)/4*100)</f>
        <v/>
      </c>
      <c r="M43" s="17" t="str">
        <f aca="false">IF(COUNT(I43:L43)&lt;4,"",ROUND(I43*Settings!$B$7+J43*Settings!$B$8+K43*Settings!$B$9+L43*Settings!$B$10,1))</f>
        <v/>
      </c>
      <c r="N43" s="18" t="str">
        <f aca="false">IF(M43="","",LOOKUP(M43,Settings!$A$15:$A$19,Settings!$B$15:$B$19))</f>
        <v/>
      </c>
      <c r="O43" s="19" t="str">
        <f aca="false">IF(M43="","",LOOKUP(M43,Settings!$A$15:$A$19,Settings!$C$15:$C$19))</f>
        <v/>
      </c>
      <c r="P43" s="20" t="str">
        <f aca="false">$B$15</f>
        <v>Q4 2026</v>
      </c>
      <c r="Q43" s="14"/>
    </row>
    <row r="44" customFormat="false" ht="16.15" hidden="false" customHeight="false" outlineLevel="0" collapsed="false">
      <c r="A44" s="14"/>
      <c r="B44" s="14"/>
      <c r="C44" s="14"/>
      <c r="D44" s="14"/>
      <c r="E44" s="14"/>
      <c r="F44" s="14"/>
      <c r="G44" s="15"/>
      <c r="H44" s="14"/>
      <c r="I44" s="16" t="str">
        <f aca="false">IF(OR(A44="",N(C44)=0),"",MIN(100,D44/C44*100))</f>
        <v/>
      </c>
      <c r="J44" s="16" t="str">
        <f aca="false">IF(OR(A44="",N(E44)=0),"",MIN(100,F44/E44*100))</f>
        <v/>
      </c>
      <c r="K44" s="16" t="str">
        <f aca="false">IF(OR(A44="",G44=""),"",MAX(0,100-MAX(0,G44)*1000))</f>
        <v/>
      </c>
      <c r="L44" s="16" t="str">
        <f aca="false">IF(OR(A44="",H44=""),"",(H44-1)/4*100)</f>
        <v/>
      </c>
      <c r="M44" s="17" t="str">
        <f aca="false">IF(COUNT(I44:L44)&lt;4,"",ROUND(I44*Settings!$B$7+J44*Settings!$B$8+K44*Settings!$B$9+L44*Settings!$B$10,1))</f>
        <v/>
      </c>
      <c r="N44" s="18" t="str">
        <f aca="false">IF(M44="","",LOOKUP(M44,Settings!$A$15:$A$19,Settings!$B$15:$B$19))</f>
        <v/>
      </c>
      <c r="O44" s="19" t="str">
        <f aca="false">IF(M44="","",LOOKUP(M44,Settings!$A$15:$A$19,Settings!$C$15:$C$19))</f>
        <v/>
      </c>
      <c r="P44" s="20" t="str">
        <f aca="false">$B$15</f>
        <v>Q4 2026</v>
      </c>
      <c r="Q44" s="14"/>
    </row>
    <row r="45" customFormat="false" ht="16.15" hidden="false" customHeight="false" outlineLevel="0" collapsed="false">
      <c r="A45" s="14"/>
      <c r="B45" s="14"/>
      <c r="C45" s="14"/>
      <c r="D45" s="14"/>
      <c r="E45" s="14"/>
      <c r="F45" s="14"/>
      <c r="G45" s="15"/>
      <c r="H45" s="14"/>
      <c r="I45" s="16" t="str">
        <f aca="false">IF(OR(A45="",N(C45)=0),"",MIN(100,D45/C45*100))</f>
        <v/>
      </c>
      <c r="J45" s="16" t="str">
        <f aca="false">IF(OR(A45="",N(E45)=0),"",MIN(100,F45/E45*100))</f>
        <v/>
      </c>
      <c r="K45" s="16" t="str">
        <f aca="false">IF(OR(A45="",G45=""),"",MAX(0,100-MAX(0,G45)*1000))</f>
        <v/>
      </c>
      <c r="L45" s="16" t="str">
        <f aca="false">IF(OR(A45="",H45=""),"",(H45-1)/4*100)</f>
        <v/>
      </c>
      <c r="M45" s="17" t="str">
        <f aca="false">IF(COUNT(I45:L45)&lt;4,"",ROUND(I45*Settings!$B$7+J45*Settings!$B$8+K45*Settings!$B$9+L45*Settings!$B$10,1))</f>
        <v/>
      </c>
      <c r="N45" s="18" t="str">
        <f aca="false">IF(M45="","",LOOKUP(M45,Settings!$A$15:$A$19,Settings!$B$15:$B$19))</f>
        <v/>
      </c>
      <c r="O45" s="19" t="str">
        <f aca="false">IF(M45="","",LOOKUP(M45,Settings!$A$15:$A$19,Settings!$C$15:$C$19))</f>
        <v/>
      </c>
      <c r="P45" s="20" t="str">
        <f aca="false">$B$15</f>
        <v>Q4 2026</v>
      </c>
      <c r="Q45" s="14"/>
    </row>
    <row r="46" customFormat="false" ht="16.15" hidden="false" customHeight="false" outlineLevel="0" collapsed="false">
      <c r="A46" s="14"/>
      <c r="B46" s="14"/>
      <c r="C46" s="14"/>
      <c r="D46" s="14"/>
      <c r="E46" s="14"/>
      <c r="F46" s="14"/>
      <c r="G46" s="15"/>
      <c r="H46" s="14"/>
      <c r="I46" s="16" t="str">
        <f aca="false">IF(OR(A46="",N(C46)=0),"",MIN(100,D46/C46*100))</f>
        <v/>
      </c>
      <c r="J46" s="16" t="str">
        <f aca="false">IF(OR(A46="",N(E46)=0),"",MIN(100,F46/E46*100))</f>
        <v/>
      </c>
      <c r="K46" s="16" t="str">
        <f aca="false">IF(OR(A46="",G46=""),"",MAX(0,100-MAX(0,G46)*1000))</f>
        <v/>
      </c>
      <c r="L46" s="16" t="str">
        <f aca="false">IF(OR(A46="",H46=""),"",(H46-1)/4*100)</f>
        <v/>
      </c>
      <c r="M46" s="17" t="str">
        <f aca="false">IF(COUNT(I46:L46)&lt;4,"",ROUND(I46*Settings!$B$7+J46*Settings!$B$8+K46*Settings!$B$9+L46*Settings!$B$10,1))</f>
        <v/>
      </c>
      <c r="N46" s="18" t="str">
        <f aca="false">IF(M46="","",LOOKUP(M46,Settings!$A$15:$A$19,Settings!$B$15:$B$19))</f>
        <v/>
      </c>
      <c r="O46" s="19" t="str">
        <f aca="false">IF(M46="","",LOOKUP(M46,Settings!$A$15:$A$19,Settings!$C$15:$C$19))</f>
        <v/>
      </c>
      <c r="P46" s="20" t="str">
        <f aca="false">$B$15</f>
        <v>Q4 2026</v>
      </c>
      <c r="Q46" s="14"/>
    </row>
    <row r="48" customFormat="false" ht="15" hidden="false" customHeight="false" outlineLevel="0" collapsed="false">
      <c r="A48" s="10" t="s">
        <v>41</v>
      </c>
      <c r="C48" s="10" t="s">
        <v>42</v>
      </c>
      <c r="D48" s="21" t="n">
        <f aca="false">COUNTIF($N$17:$N$46,"A")</f>
        <v>2</v>
      </c>
      <c r="E48" s="10" t="s">
        <v>43</v>
      </c>
      <c r="F48" s="21" t="n">
        <f aca="false">COUNTIF($N$17:$N$46,"B")</f>
        <v>1</v>
      </c>
      <c r="G48" s="10" t="s">
        <v>44</v>
      </c>
      <c r="H48" s="21" t="n">
        <f aca="false">COUNTIF($N$17:$N$46,"C")</f>
        <v>1</v>
      </c>
      <c r="I48" s="10" t="s">
        <v>45</v>
      </c>
      <c r="J48" s="21" t="n">
        <f aca="false">COUNTIF($N$17:$N$46,"D")</f>
        <v>0</v>
      </c>
      <c r="K48" s="10" t="s">
        <v>46</v>
      </c>
      <c r="L48" s="21" t="n">
        <f aca="false">COUNTIF($N$17:$N$46,"F")</f>
        <v>1</v>
      </c>
    </row>
    <row r="49" customFormat="false" ht="15" hidden="false" customHeight="false" outlineLevel="0" collapsed="false">
      <c r="A49" s="22" t="s">
        <v>47</v>
      </c>
    </row>
    <row r="51" customFormat="false" ht="15" hidden="false" customHeight="false" outlineLevel="0" collapsed="false">
      <c r="A51" s="23" t="s">
        <v>48</v>
      </c>
      <c r="B51" s="23"/>
      <c r="C51" s="23"/>
      <c r="D51" s="23"/>
      <c r="E51" s="23"/>
      <c r="F51" s="23"/>
      <c r="G51" s="23"/>
      <c r="H51" s="23"/>
      <c r="I51" s="23"/>
      <c r="J51" s="23"/>
      <c r="K51" s="23"/>
      <c r="L51" s="23"/>
      <c r="M51" s="23"/>
      <c r="N51" s="23"/>
      <c r="O51" s="23"/>
      <c r="P51" s="23"/>
      <c r="Q51" s="23"/>
    </row>
    <row r="52" customFormat="false" ht="30" hidden="false" customHeight="true" outlineLevel="0" collapsed="false">
      <c r="A52" s="24" t="s">
        <v>49</v>
      </c>
      <c r="B52" s="24"/>
      <c r="C52" s="24"/>
      <c r="D52" s="24"/>
      <c r="E52" s="24"/>
      <c r="F52" s="24"/>
      <c r="G52" s="24"/>
      <c r="H52" s="24"/>
      <c r="I52" s="24"/>
      <c r="J52" s="24"/>
      <c r="K52" s="24"/>
      <c r="L52" s="24"/>
      <c r="M52" s="24"/>
      <c r="N52" s="24"/>
      <c r="O52" s="24"/>
      <c r="P52" s="24"/>
      <c r="Q52" s="24"/>
    </row>
    <row r="53" customFormat="false" ht="13.4" hidden="false" customHeight="false" outlineLevel="0" collapsed="false">
      <c r="A53" s="25" t="s">
        <v>50</v>
      </c>
      <c r="B53" s="25"/>
      <c r="C53" s="25"/>
      <c r="D53" s="25"/>
      <c r="E53" s="25"/>
      <c r="F53" s="25"/>
      <c r="G53" s="25"/>
      <c r="H53" s="25"/>
      <c r="I53" s="25"/>
      <c r="J53" s="25"/>
      <c r="K53" s="25"/>
      <c r="L53" s="25"/>
      <c r="M53" s="25"/>
      <c r="N53" s="25"/>
      <c r="O53" s="25"/>
      <c r="P53" s="25"/>
      <c r="Q53" s="25"/>
    </row>
    <row r="55" customFormat="false" ht="15" hidden="false" customHeight="false" outlineLevel="0" collapsed="false">
      <c r="A55" s="26" t="s">
        <v>51</v>
      </c>
      <c r="B55" s="26"/>
      <c r="C55" s="26"/>
      <c r="D55" s="26"/>
      <c r="E55" s="26"/>
      <c r="F55" s="26"/>
      <c r="G55" s="26"/>
      <c r="H55" s="26"/>
      <c r="I55" s="26"/>
      <c r="J55" s="26"/>
      <c r="K55" s="26"/>
      <c r="L55" s="26"/>
      <c r="M55" s="26"/>
      <c r="N55" s="26"/>
      <c r="O55" s="26"/>
      <c r="P55" s="26"/>
      <c r="Q55" s="26"/>
    </row>
  </sheetData>
  <mergeCells count="13">
    <mergeCell ref="A5:O5"/>
    <mergeCell ref="A6:O6"/>
    <mergeCell ref="A7:O7"/>
    <mergeCell ref="A8:O8"/>
    <mergeCell ref="A9:O9"/>
    <mergeCell ref="A10:O10"/>
    <mergeCell ref="A11:O11"/>
    <mergeCell ref="A12:O12"/>
    <mergeCell ref="C15:O15"/>
    <mergeCell ref="A51:Q51"/>
    <mergeCell ref="A52:Q52"/>
    <mergeCell ref="A53:Q53"/>
    <mergeCell ref="A55:Q55"/>
  </mergeCells>
  <conditionalFormatting sqref="N17:N46">
    <cfRule type="cellIs" priority="2" operator="equal" aboveAverage="0" equalAverage="0" bottom="0" percent="0" rank="0" text="" dxfId="0">
      <formula>"A"</formula>
    </cfRule>
    <cfRule type="cellIs" priority="3" operator="equal" aboveAverage="0" equalAverage="0" bottom="0" percent="0" rank="0" text="" dxfId="1">
      <formula>"B"</formula>
    </cfRule>
    <cfRule type="cellIs" priority="4" operator="equal" aboveAverage="0" equalAverage="0" bottom="0" percent="0" rank="0" text="" dxfId="2">
      <formula>"C"</formula>
    </cfRule>
    <cfRule type="cellIs" priority="5" operator="equal" aboveAverage="0" equalAverage="0" bottom="0" percent="0" rank="0" text="" dxfId="3">
      <formula>"D"</formula>
    </cfRule>
    <cfRule type="cellIs" priority="6" operator="equal" aboveAverage="0" equalAverage="0" bottom="0" percent="0" rank="0" text="" dxfId="4">
      <formula>"F"</formula>
    </cfRule>
  </conditionalFormatting>
  <dataValidations count="2">
    <dataValidation allowBlank="false" errorStyle="stop" operator="between" showDropDown="false" showErrorMessage="false" showInputMessage="false" sqref="H17:H46" type="whole">
      <formula1>1</formula1>
      <formula2>5</formula2>
    </dataValidation>
    <dataValidation allowBlank="false" error="On-time can't exceed deliveries" errorStyle="stop" operator="between" showDropDown="false" showErrorMessage="false" showInputMessage="false" sqref="D17:D46" type="custom">
      <formula1>D17&lt;=C17</formula1>
      <formula2>0</formula2>
    </dataValidation>
  </dataValidations>
  <hyperlinks>
    <hyperlink ref="A11" r:id="rId1" display="Try it free for 14 days: foxpedite.com/register  →"/>
    <hyperlink ref="A53" r:id="rId2" display="Try it free for 14 days: foxpedite.com/register →  (all Advanced features, no credit card)"/>
  </hyperlinks>
  <printOptions headings="false" gridLines="false" gridLinesSet="true" horizontalCentered="false" verticalCentered="false"/>
  <pageMargins left="0.75" right="0.75"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&amp;L&amp;8 Foxpedite - Vendor Scorecard (A–F)</oddHeader>
    <oddFooter>&amp;C&amp;8 foxpedite.com - Free template. Example data is illustrative.</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2"/>
    <col collapsed="false" customWidth="true" hidden="false" outlineLevel="0" max="3" min="3" style="0" width="60"/>
    <col collapsed="false" customWidth="true" hidden="false" outlineLevel="0" max="4" min="4" style="0" width="48"/>
    <col collapsed="false" customWidth="true" hidden="false" outlineLevel="0" max="5" min="5" style="0" width="4"/>
  </cols>
  <sheetData>
    <row r="1" customFormat="false" ht="19.5" hidden="false" customHeight="true" outlineLevel="0" collapsed="false">
      <c r="B1" s="1" t="s">
        <v>0</v>
      </c>
    </row>
    <row r="2" customFormat="false" ht="19.5" hidden="false" customHeight="true" outlineLevel="0" collapsed="false">
      <c r="B2" s="2" t="s">
        <v>52</v>
      </c>
    </row>
    <row r="3" customFormat="false" ht="15" hidden="false" customHeight="false" outlineLevel="0" collapsed="false">
      <c r="B3" s="3" t="s">
        <v>53</v>
      </c>
    </row>
    <row r="4" customFormat="false" ht="3.75" hidden="false" customHeight="true" outlineLevel="0" collapsed="false">
      <c r="A4" s="4"/>
      <c r="B4" s="4"/>
      <c r="C4" s="4"/>
      <c r="D4" s="4"/>
      <c r="E4" s="4"/>
    </row>
    <row r="6" customFormat="false" ht="15" hidden="false" customHeight="false" outlineLevel="0" collapsed="false">
      <c r="A6" s="13" t="s">
        <v>54</v>
      </c>
      <c r="B6" s="13" t="s">
        <v>55</v>
      </c>
      <c r="C6" s="13" t="s">
        <v>56</v>
      </c>
      <c r="D6" s="13" t="s">
        <v>57</v>
      </c>
    </row>
    <row r="7" customFormat="false" ht="30" hidden="false" customHeight="true" outlineLevel="0" collapsed="false">
      <c r="A7" s="27" t="s">
        <v>58</v>
      </c>
      <c r="B7" s="28" t="n">
        <v>0.35</v>
      </c>
      <c r="C7" s="19" t="s">
        <v>59</v>
      </c>
      <c r="D7" s="19" t="s">
        <v>60</v>
      </c>
    </row>
    <row r="8" customFormat="false" ht="30" hidden="false" customHeight="true" outlineLevel="0" collapsed="false">
      <c r="A8" s="27" t="s">
        <v>61</v>
      </c>
      <c r="B8" s="28" t="n">
        <v>0.3</v>
      </c>
      <c r="C8" s="19" t="s">
        <v>62</v>
      </c>
      <c r="D8" s="19" t="s">
        <v>63</v>
      </c>
    </row>
    <row r="9" customFormat="false" ht="30" hidden="false" customHeight="true" outlineLevel="0" collapsed="false">
      <c r="A9" s="27" t="s">
        <v>64</v>
      </c>
      <c r="B9" s="28" t="n">
        <v>0.2</v>
      </c>
      <c r="C9" s="19" t="s">
        <v>65</v>
      </c>
      <c r="D9" s="19" t="s">
        <v>66</v>
      </c>
    </row>
    <row r="10" customFormat="false" ht="30" hidden="false" customHeight="true" outlineLevel="0" collapsed="false">
      <c r="A10" s="27" t="s">
        <v>67</v>
      </c>
      <c r="B10" s="28" t="n">
        <v>0.15</v>
      </c>
      <c r="C10" s="19" t="s">
        <v>68</v>
      </c>
      <c r="D10" s="19" t="s">
        <v>69</v>
      </c>
    </row>
    <row r="11" customFormat="false" ht="15" hidden="false" customHeight="false" outlineLevel="0" collapsed="false">
      <c r="A11" s="10" t="s">
        <v>70</v>
      </c>
      <c r="B11" s="29" t="n">
        <f aca="false">SUM(B7:B10)</f>
        <v>1</v>
      </c>
      <c r="C11" s="10" t="str">
        <f aca="false">IF(ROUND(B11,4)=1,"✓ Weights OK","⚠ Weights must add up to 100%")</f>
        <v>✓ Weights OK</v>
      </c>
    </row>
    <row r="13" customFormat="false" ht="15" hidden="false" customHeight="false" outlineLevel="0" collapsed="false">
      <c r="A13" s="21" t="s">
        <v>71</v>
      </c>
    </row>
    <row r="14" customFormat="false" ht="15" hidden="false" customHeight="false" outlineLevel="0" collapsed="false">
      <c r="A14" s="13" t="s">
        <v>72</v>
      </c>
      <c r="B14" s="13" t="s">
        <v>27</v>
      </c>
      <c r="C14" s="13" t="s">
        <v>73</v>
      </c>
    </row>
    <row r="15" customFormat="false" ht="15" hidden="false" customHeight="false" outlineLevel="0" collapsed="false">
      <c r="A15" s="14" t="n">
        <v>0</v>
      </c>
      <c r="B15" s="30" t="s">
        <v>46</v>
      </c>
      <c r="C15" s="20" t="s">
        <v>74</v>
      </c>
    </row>
    <row r="16" customFormat="false" ht="15" hidden="false" customHeight="false" outlineLevel="0" collapsed="false">
      <c r="A16" s="14" t="n">
        <v>60</v>
      </c>
      <c r="B16" s="30" t="s">
        <v>45</v>
      </c>
      <c r="C16" s="20" t="s">
        <v>75</v>
      </c>
    </row>
    <row r="17" customFormat="false" ht="15" hidden="false" customHeight="false" outlineLevel="0" collapsed="false">
      <c r="A17" s="14" t="n">
        <v>70</v>
      </c>
      <c r="B17" s="30" t="s">
        <v>44</v>
      </c>
      <c r="C17" s="20" t="s">
        <v>76</v>
      </c>
    </row>
    <row r="18" customFormat="false" ht="15" hidden="false" customHeight="false" outlineLevel="0" collapsed="false">
      <c r="A18" s="14" t="n">
        <v>80</v>
      </c>
      <c r="B18" s="30" t="s">
        <v>43</v>
      </c>
      <c r="C18" s="20" t="s">
        <v>77</v>
      </c>
    </row>
    <row r="19" customFormat="false" ht="15" hidden="false" customHeight="false" outlineLevel="0" collapsed="false">
      <c r="A19" s="14" t="n">
        <v>90</v>
      </c>
      <c r="B19" s="30" t="s">
        <v>42</v>
      </c>
      <c r="C19" s="20" t="s">
        <v>78</v>
      </c>
    </row>
    <row r="21" customFormat="false" ht="15" hidden="false" customHeight="false" outlineLevel="0" collapsed="false">
      <c r="A21" s="26" t="s">
        <v>79</v>
      </c>
      <c r="B21" s="26"/>
      <c r="C21" s="26"/>
      <c r="D21" s="26"/>
    </row>
  </sheetData>
  <mergeCells count="1">
    <mergeCell ref="A21:D21"/>
  </mergeCells>
  <conditionalFormatting sqref="C11">
    <cfRule type="expression" priority="2" aboveAverage="0" equalAverage="0" bottom="0" percent="0" rank="0" text="" dxfId="4">
      <formula>ROUND($B$11,4)&lt;&gt;1</formula>
    </cfRule>
  </conditionalFormatting>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&amp;L&amp;8 Foxpedite - Vendor Scorecard - Settings</oddHeader>
    <oddFooter>&amp;C&amp;8 foxpedite.com - Free template. Example data is illustrative.</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2026-10-19T14:38:18Z</dcterms:created>
  <dc:creator>Foxpedite</dc:creator>
  <dc:description/>
  <dc:language>en-US</dc:language>
  <cp:lastModifiedBy>Foxpedite</cp:lastModifiedBy>
  <dcterms:modified xsi:type="dcterms:W3CDTF">2026-10-19T14:38:18Z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